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cp_cmd" sheetId="1" state="visible" r:id="rId3"/>
    <sheet name="cp_recap" sheetId="2" state="visible" r:id="rId4"/>
    <sheet name="Recettes" sheetId="3" state="visible" r:id="rId5"/>
    <sheet name="cp_bl" sheetId="4" state="visible" r:id="rId6"/>
  </sheets>
  <definedNames>
    <definedName function="false" hidden="false" localSheetId="3" name="_xlnm.Print_Area" vbProcedure="false">cp_bl!$A:$J</definedName>
    <definedName function="false" hidden="false" localSheetId="0" name="_xlnm.Print_Area" vbProcedure="false">cp_cmd!$E$2:$T$24</definedName>
    <definedName function="false" hidden="false" localSheetId="1" name="_xlnm.Print_Area" vbProcedure="false">cp_recap!$A$1:$H$20</definedName>
    <definedName function="false" hidden="false" localSheetId="0" name="_xlnm_Print_Area" vbProcedure="false">cp_cmd!$E$2:$S$24</definedName>
    <definedName function="false" hidden="false" localSheetId="0" name="_xlnm_Print_Area_0" vbProcedure="false">cp_cmd!$E$2:$T$24</definedName>
    <definedName function="false" hidden="false" localSheetId="1" name="_xlnm_Print_Area" vbProcedure="false">cp_recap!$A$1:$D$30</definedName>
    <definedName function="false" hidden="false" localSheetId="1" name="_xlnm_Print_Area_0" vbProcedure="false">cp_recap!$A$1:$H$20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<sst xmlns="http://schemas.openxmlformats.org/spreadsheetml/2006/main" count="862" uniqueCount="186">
  <si>
    <t xml:space="preserve">Production du 03/09/24</t>
  </si>
  <si>
    <t xml:space="preserve">cmd_id</t>
  </si>
  <si>
    <t xml:space="preserve">cmd_status</t>
  </si>
  <si>
    <t xml:space="preserve">cmd_date</t>
  </si>
  <si>
    <t xml:space="preserve">distri</t>
  </si>
  <si>
    <t xml:space="preserve">client_name</t>
  </si>
  <si>
    <t xml:space="preserve">client_address</t>
  </si>
  <si>
    <t xml:space="preserve">product_qty</t>
  </si>
  <si>
    <t xml:space="preserve">product_sku</t>
  </si>
  <si>
    <t xml:space="preserve">product_name</t>
  </si>
  <si>
    <t xml:space="preserve">product_pa_poids</t>
  </si>
  <si>
    <t xml:space="preserve">typecuisson</t>
  </si>
  <si>
    <t xml:space="preserve">cmd_paid</t>
  </si>
  <si>
    <t xml:space="preserve">moule</t>
  </si>
  <si>
    <t xml:space="preserve">En attente</t>
  </si>
  <si>
    <t xml:space="preserve">2024-09-02 12:37:57</t>
  </si>
  <si>
    <t xml:space="preserve">Lescuns, 259 route de a vieille côte.</t>
  </si>
  <si>
    <t xml:space="preserve">Alexandre Hector</t>
  </si>
  <si>
    <t xml:space="preserve"> </t>
  </si>
  <si>
    <t xml:space="preserve">SC10M</t>
  </si>
  <si>
    <t xml:space="preserve">Semi complet Nature</t>
  </si>
  <si>
    <t xml:space="preserve">1kg</t>
  </si>
  <si>
    <t xml:space="preserve">Normal</t>
  </si>
  <si>
    <t xml:space="preserve">Moule 1Kg</t>
  </si>
  <si>
    <t xml:space="preserve">PdM-Vegan</t>
  </si>
  <si>
    <t xml:space="preserve">Tournesol</t>
  </si>
  <si>
    <t xml:space="preserve">Meteil</t>
  </si>
  <si>
    <t xml:space="preserve">M06M</t>
  </si>
  <si>
    <t xml:space="preserve">Méteil Nature 15% Seigle</t>
  </si>
  <si>
    <t xml:space="preserve">600g</t>
  </si>
  <si>
    <t xml:space="preserve">Moule 600g</t>
  </si>
  <si>
    <t xml:space="preserve">Poids pain</t>
  </si>
  <si>
    <t xml:space="preserve">T05</t>
  </si>
  <si>
    <t xml:space="preserve">Tournesol Toasté</t>
  </si>
  <si>
    <t xml:space="preserve">batard</t>
  </si>
  <si>
    <t xml:space="preserve">520g</t>
  </si>
  <si>
    <t xml:space="preserve">Baneton 600g</t>
  </si>
  <si>
    <t xml:space="preserve">Total Farine</t>
  </si>
  <si>
    <t xml:space="preserve">PM05</t>
  </si>
  <si>
    <t xml:space="preserve">Pain de mie végé</t>
  </si>
  <si>
    <t xml:space="preserve">500g</t>
  </si>
  <si>
    <t xml:space="preserve">-</t>
  </si>
  <si>
    <t xml:space="preserve">Sarrazin</t>
  </si>
  <si>
    <t xml:space="preserve">2024-09-01 09:16:07</t>
  </si>
  <si>
    <t xml:space="preserve">Carole Gestas</t>
  </si>
  <si>
    <t xml:space="preserve">SC08M</t>
  </si>
  <si>
    <t xml:space="preserve">800g</t>
  </si>
  <si>
    <t xml:space="preserve">Comme ca vient !</t>
  </si>
  <si>
    <t xml:space="preserve">Moule Long</t>
  </si>
  <si>
    <t xml:space="preserve">Seigle</t>
  </si>
  <si>
    <t xml:space="preserve">M06</t>
  </si>
  <si>
    <t xml:space="preserve">Blé</t>
  </si>
  <si>
    <t xml:space="preserve">2024-09-01 20:17:52</t>
  </si>
  <si>
    <t xml:space="preserve">Christelle Lombard</t>
  </si>
  <si>
    <t xml:space="preserve">M10M</t>
  </si>
  <si>
    <t xml:space="preserve">Eau</t>
  </si>
  <si>
    <t xml:space="preserve">Lev1/LevUre</t>
  </si>
  <si>
    <t xml:space="preserve">2024-09-01 20:58:49</t>
  </si>
  <si>
    <t xml:space="preserve">clemence collet</t>
  </si>
  <si>
    <t xml:space="preserve">SC10</t>
  </si>
  <si>
    <t xml:space="preserve">Baneton 1Kg</t>
  </si>
  <si>
    <t xml:space="preserve">Sel</t>
  </si>
  <si>
    <t xml:space="preserve">PE03</t>
  </si>
  <si>
    <t xml:space="preserve">Moulé Petit Epeautre</t>
  </si>
  <si>
    <t xml:space="preserve">300g</t>
  </si>
  <si>
    <t xml:space="preserve">Moule 300g</t>
  </si>
  <si>
    <t xml:space="preserve">Miel</t>
  </si>
  <si>
    <t xml:space="preserve">2024-09-02 13:37:56</t>
  </si>
  <si>
    <t xml:space="preserve">Delphine Legrand</t>
  </si>
  <si>
    <t xml:space="preserve">SC05</t>
  </si>
  <si>
    <t xml:space="preserve">Huile</t>
  </si>
  <si>
    <t xml:space="preserve">Lait</t>
  </si>
  <si>
    <t xml:space="preserve">Poids total</t>
  </si>
  <si>
    <t xml:space="preserve">2024-08-30 15:27:27</t>
  </si>
  <si>
    <t xml:space="preserve">Eliane DE MIN</t>
  </si>
  <si>
    <t xml:space="preserve">2024-09-01 15:44:00</t>
  </si>
  <si>
    <t xml:space="preserve">Elisabeth Lugeon</t>
  </si>
  <si>
    <t xml:space="preserve">2024-08-31 13:05:56</t>
  </si>
  <si>
    <t xml:space="preserve">Gilles Leri</t>
  </si>
  <si>
    <t xml:space="preserve">2024-09-02 14:51:41</t>
  </si>
  <si>
    <t xml:space="preserve">Hélène MIKULCIC</t>
  </si>
  <si>
    <t xml:space="preserve">PE06</t>
  </si>
  <si>
    <t xml:space="preserve">2024-08-07 19:13:39</t>
  </si>
  <si>
    <t xml:space="preserve">Isabelle Portet</t>
  </si>
  <si>
    <t xml:space="preserve">439 chemin de Laspeyres Mondavezan</t>
  </si>
  <si>
    <t xml:space="preserve">PE10</t>
  </si>
  <si>
    <t xml:space="preserve">Pas trop cuit</t>
  </si>
  <si>
    <t xml:space="preserve">PM10</t>
  </si>
  <si>
    <t xml:space="preserve">2024-09-02 08:11:02</t>
  </si>
  <si>
    <t xml:space="preserve">Jeanne vallet</t>
  </si>
  <si>
    <t xml:space="preserve">2024-09-02 12:36:31</t>
  </si>
  <si>
    <t xml:space="preserve">Julien Serre</t>
  </si>
  <si>
    <t xml:space="preserve">T05M</t>
  </si>
  <si>
    <t xml:space="preserve">PM15</t>
  </si>
  <si>
    <t xml:space="preserve">1-5kg</t>
  </si>
  <si>
    <t xml:space="preserve">Moule Pain2Mie 1,5Kg</t>
  </si>
  <si>
    <t xml:space="preserve">2024-09-02 16:19:36</t>
  </si>
  <si>
    <t xml:space="preserve">Laure Veganzones</t>
  </si>
  <si>
    <t xml:space="preserve">SC05M</t>
  </si>
  <si>
    <t xml:space="preserve">2024-09-01 14:58:20</t>
  </si>
  <si>
    <t xml:space="preserve">Marie Charlotte Cialdini on</t>
  </si>
  <si>
    <t xml:space="preserve">2024-09-01 21:24:10</t>
  </si>
  <si>
    <t xml:space="preserve">Marie Piquemal</t>
  </si>
  <si>
    <t xml:space="preserve">2024-09-02 20:45:08</t>
  </si>
  <si>
    <t xml:space="preserve">noj noj</t>
  </si>
  <si>
    <t xml:space="preserve">Bien cuit</t>
  </si>
  <si>
    <t xml:space="preserve">2024-09-02 20:46:22</t>
  </si>
  <si>
    <t xml:space="preserve">2024-08-06 21:27:16</t>
  </si>
  <si>
    <t xml:space="preserve">Patrice NOYES</t>
  </si>
  <si>
    <t xml:space="preserve">450, chemin de Laspeyres MONDAVEZAN</t>
  </si>
  <si>
    <t xml:space="preserve">2024-08-30 15:38:10</t>
  </si>
  <si>
    <t xml:space="preserve">Veronique JOVENEAUX</t>
  </si>
  <si>
    <t xml:space="preserve">SC15</t>
  </si>
  <si>
    <t xml:space="preserve">Baneton 1,5Kg</t>
  </si>
  <si>
    <t xml:space="preserve">nom</t>
  </si>
  <si>
    <t xml:space="preserve">pa_forme</t>
  </si>
  <si>
    <t xml:space="preserve">pa_poids</t>
  </si>
  <si>
    <t xml:space="preserve">quantite</t>
  </si>
  <si>
    <t xml:space="preserve">Poids</t>
  </si>
  <si>
    <t xml:space="preserve">Pain Burger</t>
  </si>
  <si>
    <t xml:space="preserve">lieu</t>
  </si>
  <si>
    <t xml:space="preserve">Nature</t>
  </si>
  <si>
    <t xml:space="preserve">PE</t>
  </si>
  <si>
    <t xml:space="preserve">Tournesol V2</t>
  </si>
  <si>
    <t xml:space="preserve">Total Nature</t>
  </si>
  <si>
    <t xml:space="preserve">Delta Tournesol</t>
  </si>
  <si>
    <t xml:space="preserve">PdM Vegan</t>
  </si>
  <si>
    <t xml:space="preserve">Quattro</t>
  </si>
  <si>
    <t xml:space="preserve">Total pain</t>
  </si>
  <si>
    <t xml:space="preserve">Control pain</t>
  </si>
  <si>
    <t xml:space="preserve">Farine Sarrazin</t>
  </si>
  <si>
    <t xml:space="preserve">Paton</t>
  </si>
  <si>
    <t xml:space="preserve">Farine Seigle</t>
  </si>
  <si>
    <t xml:space="preserve">Graine</t>
  </si>
  <si>
    <t xml:space="preserve">Farine de blé</t>
  </si>
  <si>
    <t xml:space="preserve">TH</t>
  </si>
  <si>
    <t xml:space="preserve">Sucre</t>
  </si>
  <si>
    <t xml:space="preserve">Beurre</t>
  </si>
  <si>
    <t xml:space="preserve">Oeufs</t>
  </si>
  <si>
    <t xml:space="preserve">Total pate</t>
  </si>
  <si>
    <t xml:space="preserve">1000g T45 18g sel 30g levure 50g sucre 40g beurre 520g eau 50g peuf 30g huile </t>
  </si>
  <si>
    <t xml:space="preserve">50% Farine</t>
  </si>
  <si>
    <t xml:space="preserve">Pain bis</t>
  </si>
  <si>
    <t xml:space="preserve">Base de calcul</t>
  </si>
  <si>
    <t xml:space="preserve">100% pop Bouviers ou 50Bouvier-50Biograneta ou 100% Biograneta</t>
  </si>
  <si>
    <t xml:space="preserve">100% nogal</t>
  </si>
  <si>
    <t xml:space="preserve">50% nogal/50%Belvisio</t>
  </si>
  <si>
    <t xml:space="preserve">100% touzelle Biograneta</t>
  </si>
  <si>
    <t xml:space="preserve">RespectusPanis PE Biograneta</t>
  </si>
  <si>
    <t xml:space="preserve">RespectusPanis Tournesol</t>
  </si>
  <si>
    <t xml:space="preserve">RespectusPanis Nature</t>
  </si>
  <si>
    <t xml:space="preserve">Tournesol v2</t>
  </si>
  <si>
    <t xml:space="preserve">Pain de mie Froid</t>
  </si>
  <si>
    <t xml:space="preserve">Pizzas Froid</t>
  </si>
  <si>
    <t xml:space="preserve">Trio</t>
  </si>
  <si>
    <t xml:space="preserve">Pain cuit</t>
  </si>
  <si>
    <t xml:space="preserve">Levain</t>
  </si>
  <si>
    <t xml:space="preserve">Œufs / Lait</t>
  </si>
  <si>
    <t xml:space="preserve">Total Pate</t>
  </si>
  <si>
    <t xml:space="preserve">TH total</t>
  </si>
  <si>
    <t xml:space="preserve">%seigle</t>
  </si>
  <si>
    <t xml:space="preserve">%levain</t>
  </si>
  <si>
    <t xml:space="preserve">Graines Quattro</t>
  </si>
  <si>
    <t xml:space="preserve">Pour 1Kg</t>
  </si>
  <si>
    <t xml:space="preserve">Flocon</t>
  </si>
  <si>
    <t xml:space="preserve">Lin B</t>
  </si>
  <si>
    <t xml:space="preserve">Lin D</t>
  </si>
  <si>
    <t xml:space="preserve">Courge</t>
  </si>
  <si>
    <t xml:space="preserve">0781252714</t>
  </si>
  <si>
    <t xml:space="preserve">0643308777</t>
  </si>
  <si>
    <t xml:space="preserve">0607473005</t>
  </si>
  <si>
    <t xml:space="preserve">0652000722</t>
  </si>
  <si>
    <t xml:space="preserve">0651682918</t>
  </si>
  <si>
    <t xml:space="preserve">0686203674</t>
  </si>
  <si>
    <t xml:space="preserve">0666010247</t>
  </si>
  <si>
    <t xml:space="preserve">0661946532</t>
  </si>
  <si>
    <t xml:space="preserve">0606903438</t>
  </si>
  <si>
    <t xml:space="preserve">0670897757</t>
  </si>
  <si>
    <t xml:space="preserve">0679693653</t>
  </si>
  <si>
    <t xml:space="preserve">0648691500</t>
  </si>
  <si>
    <t xml:space="preserve">0699255456</t>
  </si>
  <si>
    <t xml:space="preserve">0641475367</t>
  </si>
  <si>
    <t xml:space="preserve">0617248685</t>
  </si>
  <si>
    <t xml:space="preserve">0638047648</t>
  </si>
  <si>
    <t xml:space="preserve">0687065225</t>
  </si>
  <si>
    <t xml:space="preserve">0606060606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</si>
</sst>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"/>
    <numFmt numFmtId="166" formatCode="0.0"/>
    <numFmt numFmtId="167" formatCode="#,##0.00"/>
    <numFmt numFmtId="168" formatCode="0.00\ %"/>
    <numFmt numFmtId="169" formatCode="General"/>
    <numFmt numFmtId="170" formatCode="0.0%"/>
    <numFmt numFmtId="171" formatCode="0\ %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u val="single"/>
      <sz val="11"/>
      <color rgb="FF0066CC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DDE8CB"/>
        <bgColor rgb="FFFFFFCC"/>
      </patternFill>
    </fill>
    <fill>
      <patternFill patternType="solid">
        <fgColor rgb="FFFF0000"/>
        <bgColor rgb="FF993300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3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T45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P11" activeCellId="0" sqref="P11"/>
    </sheetView>
  </sheetViews>
  <sheetFormatPr defaultColWidth="9.08203125" defaultRowHeight="14.25" zeroHeight="false" outlineLevelRow="0" outlineLevelCol="0"/>
  <cols>
    <col collapsed="false" customWidth="false" hidden="true" outlineLevel="0" max="4" min="1" style="1" width="9.12"/>
    <col collapsed="false" customWidth="true" hidden="false" outlineLevel="0" max="5" min="5" style="1" width="22.07"/>
    <col collapsed="false" customWidth="true" hidden="false" outlineLevel="0" max="6" min="6" style="1" width="10.78"/>
    <col collapsed="false" customWidth="true" hidden="false" outlineLevel="0" max="7" min="7" style="1" width="10.39"/>
    <col collapsed="false" customWidth="true" hidden="false" outlineLevel="0" max="8" min="8" style="1" width="11.18"/>
    <col collapsed="false" customWidth="true" hidden="true" outlineLevel="0" max="9" min="9" style="1" width="14.88"/>
    <col collapsed="false" customWidth="true" hidden="true" outlineLevel="0" max="10" min="10" style="1" width="14.4"/>
    <col collapsed="false" customWidth="true" hidden="false" outlineLevel="0" max="11" min="11" style="1" width="16.15"/>
    <col collapsed="false" customWidth="true" hidden="true" outlineLevel="0" max="12" min="12" style="1" width="5.91"/>
    <col collapsed="false" customWidth="true" hidden="false" outlineLevel="0" max="13" min="13" style="1" width="10.65"/>
    <col collapsed="false" customWidth="true" hidden="false" outlineLevel="0" max="14" min="14" style="1" width="13.3"/>
    <col collapsed="false" customWidth="true" hidden="false" outlineLevel="0" max="15" min="15" style="1" width="10.65"/>
    <col collapsed="false" customWidth="false" hidden="false" outlineLevel="0" max="17" min="16" style="1" width="9.08"/>
    <col collapsed="false" customWidth="true" hidden="false" outlineLevel="0" max="18" min="18" style="1" width="9.86"/>
    <col collapsed="false" customWidth="true" hidden="false" outlineLevel="0" max="19" min="19" style="1" width="11.81"/>
    <col collapsed="false" customWidth="true" hidden="false" outlineLevel="0" max="20" min="20" style="1" width="9.71"/>
  </cols>
  <sheetData>
    <row r="1" customFormat="false" ht="13.5" hidden="false" customHeight="true" outlineLevel="0" collapsed="false">
      <c r="A1" s="1" t="s">
        <v>0</v>
      </c>
    </row>
    <row r="2" customFormat="false" ht="13.5" hidden="false" customHeight="true" outlineLevel="0" collapsed="false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n">
        <v>0</v>
      </c>
      <c r="L2" s="1" t="s">
        <v>11</v>
      </c>
      <c r="M2" s="1" t="s">
        <v>12</v>
      </c>
      <c r="N2" s="1" t="s">
        <v>13</v>
      </c>
    </row>
    <row r="3" customFormat="false" ht="13.5" hidden="false" customHeight="true" outlineLevel="0" collapsed="false">
      <c r="A3" s="1" t="n">
        <v>2672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18</v>
      </c>
      <c r="G3" s="1" t="n">
        <v>1</v>
      </c>
      <c r="H3" s="1" t="s">
        <v>19</v>
      </c>
      <c r="I3" s="1" t="s">
        <v>20</v>
      </c>
      <c r="J3" s="1" t="s">
        <v>13</v>
      </c>
      <c r="K3" s="1" t="s">
        <v>21</v>
      </c>
      <c r="L3" s="1" t="s">
        <v>22</v>
      </c>
      <c r="N3" s="1" t="s">
        <v>23</v>
      </c>
      <c r="P3" s="1" t="str">
        <f aca="false">Recettes!B1</f>
        <v>Nature</v>
      </c>
      <c r="Q3" s="1" t="str">
        <f aca="false">Recettes!C1</f>
        <v>PE</v>
      </c>
      <c r="R3" s="1" t="s">
        <v>24</v>
      </c>
      <c r="S3" s="1" t="s">
        <v>25</v>
      </c>
      <c r="T3" s="1" t="s">
        <v>26</v>
      </c>
    </row>
    <row r="4" customFormat="false" ht="13.5" hidden="false" customHeight="true" outlineLevel="0" collapsed="false">
      <c r="A4" s="1" t="n">
        <v>2672</v>
      </c>
      <c r="B4" s="1" t="s">
        <v>14</v>
      </c>
      <c r="C4" s="1" t="s">
        <v>15</v>
      </c>
      <c r="D4" s="1" t="s">
        <v>16</v>
      </c>
      <c r="E4" s="1" t="s">
        <v>17</v>
      </c>
      <c r="F4" s="1" t="s">
        <v>18</v>
      </c>
      <c r="G4" s="1" t="n">
        <v>1</v>
      </c>
      <c r="H4" s="1" t="s">
        <v>27</v>
      </c>
      <c r="I4" s="1" t="s">
        <v>28</v>
      </c>
      <c r="J4" s="1" t="s">
        <v>13</v>
      </c>
      <c r="K4" s="1" t="s">
        <v>29</v>
      </c>
      <c r="L4" s="1" t="s">
        <v>22</v>
      </c>
      <c r="N4" s="1" t="s">
        <v>30</v>
      </c>
      <c r="O4" s="1" t="s">
        <v>31</v>
      </c>
      <c r="P4" s="2" t="n">
        <f aca="false">Recettes!B2</f>
        <v>15736</v>
      </c>
      <c r="Q4" s="2" t="n">
        <f aca="false">Recettes!C2</f>
        <v>5500</v>
      </c>
      <c r="R4" s="1" t="n">
        <f aca="false">Recettes!K2</f>
        <v>6500</v>
      </c>
      <c r="S4" s="1" t="n">
        <f aca="false">Recettes!G2</f>
        <v>3640</v>
      </c>
      <c r="T4" s="1" t="n">
        <f aca="false">Recettes!E2</f>
        <v>6200</v>
      </c>
    </row>
    <row r="5" customFormat="false" ht="13.5" hidden="false" customHeight="true" outlineLevel="0" collapsed="false">
      <c r="A5" s="1" t="n">
        <v>2672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n">
        <v>1</v>
      </c>
      <c r="H5" s="1" t="s">
        <v>32</v>
      </c>
      <c r="I5" s="1" t="s">
        <v>33</v>
      </c>
      <c r="J5" s="1" t="s">
        <v>34</v>
      </c>
      <c r="K5" s="1" t="s">
        <v>35</v>
      </c>
      <c r="L5" s="1" t="s">
        <v>22</v>
      </c>
      <c r="N5" s="1" t="s">
        <v>36</v>
      </c>
      <c r="O5" s="1" t="s">
        <v>37</v>
      </c>
      <c r="P5" s="2" t="n">
        <f aca="false">Recettes!B3</f>
        <v>10414.9085637584</v>
      </c>
      <c r="Q5" s="2" t="n">
        <f aca="false">Recettes!C3</f>
        <v>3814.28571428571</v>
      </c>
      <c r="R5" s="2" t="n">
        <f aca="false">Recettes!K3</f>
        <v>4267.27642276423</v>
      </c>
      <c r="S5" s="2"/>
      <c r="T5" s="2" t="n">
        <f aca="false">Recettes!E3</f>
        <v>0</v>
      </c>
    </row>
    <row r="6" customFormat="false" ht="13.5" hidden="false" customHeight="true" outlineLevel="0" collapsed="false">
      <c r="A6" s="1" t="n">
        <v>2672</v>
      </c>
      <c r="B6" s="1" t="s">
        <v>14</v>
      </c>
      <c r="C6" s="1" t="s">
        <v>15</v>
      </c>
      <c r="D6" s="1" t="s">
        <v>16</v>
      </c>
      <c r="E6" s="1" t="s">
        <v>17</v>
      </c>
      <c r="F6" s="1" t="s">
        <v>18</v>
      </c>
      <c r="G6" s="1" t="n">
        <v>1</v>
      </c>
      <c r="H6" s="1" t="s">
        <v>38</v>
      </c>
      <c r="I6" s="1" t="s">
        <v>39</v>
      </c>
      <c r="J6" s="1" t="s">
        <v>40</v>
      </c>
      <c r="K6" s="1" t="s">
        <v>41</v>
      </c>
      <c r="L6" s="1" t="s">
        <v>22</v>
      </c>
      <c r="N6" s="1" t="s">
        <v>30</v>
      </c>
      <c r="O6" s="1" t="s">
        <v>42</v>
      </c>
      <c r="P6" s="2"/>
      <c r="Q6" s="2"/>
      <c r="R6" s="2" t="n">
        <f aca="false">Recettes!K4</f>
        <v>0</v>
      </c>
      <c r="S6" s="1" t="str">
        <f aca="false">"Paton : "&amp;ROUND(Recettes!I4,0)</f>
        <v>Paton : 3696</v>
      </c>
      <c r="T6" s="2" t="n">
        <f aca="false">Recettes!E4</f>
        <v>0</v>
      </c>
    </row>
    <row r="7" customFormat="false" ht="13.5" hidden="false" customHeight="true" outlineLevel="0" collapsed="false">
      <c r="A7" s="1" t="n">
        <v>2663</v>
      </c>
      <c r="B7" s="1" t="s">
        <v>14</v>
      </c>
      <c r="C7" s="1" t="s">
        <v>43</v>
      </c>
      <c r="D7" s="1" t="s">
        <v>16</v>
      </c>
      <c r="E7" s="1" t="s">
        <v>44</v>
      </c>
      <c r="F7" s="1" t="s">
        <v>18</v>
      </c>
      <c r="G7" s="1" t="n">
        <v>1</v>
      </c>
      <c r="H7" s="1" t="s">
        <v>45</v>
      </c>
      <c r="I7" s="1" t="s">
        <v>20</v>
      </c>
      <c r="J7" s="1" t="s">
        <v>13</v>
      </c>
      <c r="K7" s="1" t="s">
        <v>46</v>
      </c>
      <c r="L7" s="1" t="s">
        <v>47</v>
      </c>
      <c r="N7" s="1" t="s">
        <v>48</v>
      </c>
      <c r="O7" s="1" t="s">
        <v>49</v>
      </c>
      <c r="P7" s="2" t="n">
        <f aca="false">Recettes!B5</f>
        <v>0</v>
      </c>
      <c r="Q7" s="2"/>
      <c r="R7" s="2" t="n">
        <f aca="false">Recettes!K5</f>
        <v>0</v>
      </c>
      <c r="S7" s="2" t="str">
        <f aca="false">"Graine : "&amp;Recettes!I5</f>
        <v>Graine : 364</v>
      </c>
      <c r="T7" s="2" t="n">
        <f aca="false">Recettes!E5</f>
        <v>779.133333333333</v>
      </c>
    </row>
    <row r="8" customFormat="false" ht="13.5" hidden="false" customHeight="true" outlineLevel="0" collapsed="false">
      <c r="A8" s="1" t="n">
        <v>2663</v>
      </c>
      <c r="B8" s="1" t="s">
        <v>14</v>
      </c>
      <c r="C8" s="1" t="s">
        <v>43</v>
      </c>
      <c r="D8" s="1" t="s">
        <v>16</v>
      </c>
      <c r="E8" s="1" t="s">
        <v>44</v>
      </c>
      <c r="F8" s="1" t="s">
        <v>18</v>
      </c>
      <c r="G8" s="1" t="n">
        <v>1</v>
      </c>
      <c r="H8" s="1" t="s">
        <v>50</v>
      </c>
      <c r="I8" s="1" t="s">
        <v>28</v>
      </c>
      <c r="J8" s="1" t="s">
        <v>34</v>
      </c>
      <c r="K8" s="1" t="s">
        <v>29</v>
      </c>
      <c r="L8" s="1" t="s">
        <v>47</v>
      </c>
      <c r="N8" s="1" t="s">
        <v>36</v>
      </c>
      <c r="O8" s="1" t="s">
        <v>51</v>
      </c>
      <c r="P8" s="3" t="n">
        <f aca="false">Recettes!B6</f>
        <v>12521.922</v>
      </c>
      <c r="Q8" s="2" t="n">
        <f aca="false">Recettes!C6</f>
        <v>3814.28571428571</v>
      </c>
      <c r="R8" s="2" t="n">
        <f aca="false">Recettes!K6</f>
        <v>4267.27642276423</v>
      </c>
      <c r="S8" s="2"/>
      <c r="T8" s="2" t="n">
        <f aca="false">Recettes!E6</f>
        <v>4410.26666666667</v>
      </c>
    </row>
    <row r="9" customFormat="false" ht="13.5" hidden="false" customHeight="true" outlineLevel="0" collapsed="false">
      <c r="A9" s="1" t="n">
        <v>2666</v>
      </c>
      <c r="B9" s="1" t="s">
        <v>14</v>
      </c>
      <c r="C9" s="1" t="s">
        <v>52</v>
      </c>
      <c r="D9" s="1" t="s">
        <v>16</v>
      </c>
      <c r="E9" s="1" t="s">
        <v>53</v>
      </c>
      <c r="F9" s="1" t="s">
        <v>18</v>
      </c>
      <c r="G9" s="1" t="n">
        <v>1</v>
      </c>
      <c r="H9" s="1" t="s">
        <v>54</v>
      </c>
      <c r="I9" s="1" t="s">
        <v>28</v>
      </c>
      <c r="J9" s="1" t="s">
        <v>13</v>
      </c>
      <c r="K9" s="1" t="s">
        <v>21</v>
      </c>
      <c r="L9" s="1" t="s">
        <v>47</v>
      </c>
      <c r="N9" s="1" t="s">
        <v>23</v>
      </c>
      <c r="O9" s="1" t="s">
        <v>55</v>
      </c>
      <c r="P9" s="2" t="n">
        <f aca="false">Recettes!B7</f>
        <v>6888.434</v>
      </c>
      <c r="Q9" s="2" t="n">
        <f aca="false">Recettes!C7</f>
        <v>2595</v>
      </c>
      <c r="R9" s="2" t="n">
        <f aca="false">Recettes!K7</f>
        <v>1088.94817073171</v>
      </c>
      <c r="S9" s="2" t="n">
        <f aca="false">Recettes!I7</f>
        <v>109.872</v>
      </c>
      <c r="T9" s="2" t="n">
        <f aca="false">Recettes!E7</f>
        <v>2969.8</v>
      </c>
    </row>
    <row r="10" customFormat="false" ht="13.5" hidden="false" customHeight="true" outlineLevel="0" collapsed="false">
      <c r="A10" s="1" t="n">
        <v>2666</v>
      </c>
      <c r="B10" s="1" t="s">
        <v>14</v>
      </c>
      <c r="C10" s="1" t="s">
        <v>52</v>
      </c>
      <c r="D10" s="1" t="s">
        <v>16</v>
      </c>
      <c r="E10" s="1" t="s">
        <v>53</v>
      </c>
      <c r="F10" s="1" t="s">
        <v>18</v>
      </c>
      <c r="G10" s="1" t="n">
        <v>1</v>
      </c>
      <c r="H10" s="1" t="s">
        <v>32</v>
      </c>
      <c r="I10" s="1" t="s">
        <v>33</v>
      </c>
      <c r="J10" s="1" t="s">
        <v>34</v>
      </c>
      <c r="K10" s="1" t="s">
        <v>35</v>
      </c>
      <c r="L10" s="1" t="s">
        <v>47</v>
      </c>
      <c r="N10" s="1" t="s">
        <v>36</v>
      </c>
      <c r="O10" s="1" t="s">
        <v>56</v>
      </c>
      <c r="P10" s="2" t="n">
        <f aca="false">Recettes!B8</f>
        <v>629.44</v>
      </c>
      <c r="Q10" s="4" t="n">
        <f aca="false">Recettes!C8</f>
        <v>31.4285714285714</v>
      </c>
      <c r="R10" s="4" t="n">
        <f aca="false">Recettes!K8</f>
        <v>51.2073170731707</v>
      </c>
      <c r="S10" s="2"/>
      <c r="T10" s="2" t="n">
        <f aca="false">Recettes!E8</f>
        <v>262.466666666667</v>
      </c>
    </row>
    <row r="11" customFormat="false" ht="13.5" hidden="false" customHeight="true" outlineLevel="0" collapsed="false">
      <c r="A11" s="1" t="n">
        <v>2667</v>
      </c>
      <c r="B11" s="1" t="s">
        <v>14</v>
      </c>
      <c r="C11" s="1" t="s">
        <v>57</v>
      </c>
      <c r="D11" s="1" t="s">
        <v>16</v>
      </c>
      <c r="E11" s="1" t="s">
        <v>58</v>
      </c>
      <c r="F11" s="1" t="s">
        <v>18</v>
      </c>
      <c r="G11" s="1" t="n">
        <v>1</v>
      </c>
      <c r="H11" s="1" t="s">
        <v>59</v>
      </c>
      <c r="I11" s="1" t="s">
        <v>20</v>
      </c>
      <c r="J11" s="1" t="s">
        <v>34</v>
      </c>
      <c r="K11" s="1" t="s">
        <v>21</v>
      </c>
      <c r="L11" s="1" t="s">
        <v>47</v>
      </c>
      <c r="N11" s="1" t="s">
        <v>60</v>
      </c>
      <c r="O11" s="1" t="s">
        <v>61</v>
      </c>
      <c r="P11" s="2" t="n">
        <f aca="false">Recettes!B9</f>
        <v>188.832</v>
      </c>
      <c r="Q11" s="2" t="n">
        <f aca="false">Recettes!C9</f>
        <v>53.4</v>
      </c>
      <c r="R11" s="2" t="n">
        <f aca="false">Recettes!K9</f>
        <v>79.2682926829268</v>
      </c>
      <c r="S11" s="2"/>
      <c r="T11" s="2" t="n">
        <f aca="false">Recettes!E9</f>
        <v>80.6</v>
      </c>
    </row>
    <row r="12" customFormat="false" ht="13.5" hidden="false" customHeight="true" outlineLevel="0" collapsed="false">
      <c r="A12" s="1" t="n">
        <v>2667</v>
      </c>
      <c r="B12" s="1" t="s">
        <v>14</v>
      </c>
      <c r="C12" s="1" t="s">
        <v>57</v>
      </c>
      <c r="D12" s="1" t="s">
        <v>16</v>
      </c>
      <c r="E12" s="1" t="s">
        <v>58</v>
      </c>
      <c r="F12" s="1" t="s">
        <v>18</v>
      </c>
      <c r="G12" s="1" t="n">
        <v>1</v>
      </c>
      <c r="H12" s="1" t="s">
        <v>62</v>
      </c>
      <c r="I12" s="1" t="s">
        <v>63</v>
      </c>
      <c r="J12" s="1" t="s">
        <v>64</v>
      </c>
      <c r="K12" s="1" t="s">
        <v>41</v>
      </c>
      <c r="L12" s="1" t="s">
        <v>47</v>
      </c>
      <c r="N12" s="1" t="s">
        <v>65</v>
      </c>
      <c r="Q12" s="5"/>
      <c r="R12" s="2" t="n">
        <f aca="false">Recettes!K10</f>
        <v>284.044715447155</v>
      </c>
      <c r="S12" s="1" t="s">
        <v>66</v>
      </c>
      <c r="T12" s="3"/>
    </row>
    <row r="13" customFormat="false" ht="13.5" hidden="false" customHeight="true" outlineLevel="0" collapsed="false">
      <c r="A13" s="1" t="n">
        <v>2673</v>
      </c>
      <c r="B13" s="1" t="s">
        <v>14</v>
      </c>
      <c r="C13" s="1" t="s">
        <v>67</v>
      </c>
      <c r="D13" s="1" t="s">
        <v>16</v>
      </c>
      <c r="E13" s="1" t="s">
        <v>68</v>
      </c>
      <c r="F13" s="1" t="s">
        <v>18</v>
      </c>
      <c r="G13" s="1" t="n">
        <v>1</v>
      </c>
      <c r="H13" s="1" t="s">
        <v>69</v>
      </c>
      <c r="I13" s="1" t="s">
        <v>20</v>
      </c>
      <c r="J13" s="1" t="s">
        <v>34</v>
      </c>
      <c r="K13" s="1" t="s">
        <v>35</v>
      </c>
      <c r="L13" s="1" t="s">
        <v>47</v>
      </c>
      <c r="N13" s="1" t="s">
        <v>36</v>
      </c>
      <c r="R13" s="2" t="n">
        <f aca="false">Recettes!K11</f>
        <v>284.044715447155</v>
      </c>
      <c r="S13" s="1" t="s">
        <v>70</v>
      </c>
    </row>
    <row r="14" customFormat="false" ht="13.5" hidden="false" customHeight="true" outlineLevel="0" collapsed="false">
      <c r="A14" s="1" t="n">
        <v>2673</v>
      </c>
      <c r="B14" s="1" t="s">
        <v>14</v>
      </c>
      <c r="C14" s="1" t="s">
        <v>67</v>
      </c>
      <c r="D14" s="1" t="s">
        <v>16</v>
      </c>
      <c r="E14" s="1" t="s">
        <v>68</v>
      </c>
      <c r="F14" s="1" t="s">
        <v>18</v>
      </c>
      <c r="G14" s="1" t="n">
        <v>1</v>
      </c>
      <c r="H14" s="1" t="s">
        <v>27</v>
      </c>
      <c r="I14" s="1" t="s">
        <v>28</v>
      </c>
      <c r="J14" s="1" t="s">
        <v>13</v>
      </c>
      <c r="K14" s="1" t="s">
        <v>29</v>
      </c>
      <c r="L14" s="1" t="s">
        <v>47</v>
      </c>
      <c r="N14" s="1" t="s">
        <v>30</v>
      </c>
      <c r="R14" s="2" t="n">
        <f aca="false">Recettes!K12</f>
        <v>1255.08130081301</v>
      </c>
      <c r="S14" s="1" t="s">
        <v>71</v>
      </c>
    </row>
    <row r="15" customFormat="false" ht="13.5" hidden="false" customHeight="true" outlineLevel="0" collapsed="false">
      <c r="A15" s="1" t="n">
        <v>2673</v>
      </c>
      <c r="B15" s="1" t="s">
        <v>14</v>
      </c>
      <c r="C15" s="1" t="s">
        <v>67</v>
      </c>
      <c r="D15" s="1" t="s">
        <v>16</v>
      </c>
      <c r="E15" s="1" t="s">
        <v>68</v>
      </c>
      <c r="F15" s="1" t="s">
        <v>18</v>
      </c>
      <c r="G15" s="1" t="n">
        <v>1</v>
      </c>
      <c r="H15" s="1" t="s">
        <v>32</v>
      </c>
      <c r="I15" s="1" t="s">
        <v>33</v>
      </c>
      <c r="J15" s="1" t="s">
        <v>34</v>
      </c>
      <c r="K15" s="1" t="s">
        <v>35</v>
      </c>
      <c r="L15" s="1" t="s">
        <v>47</v>
      </c>
      <c r="N15" s="1" t="s">
        <v>36</v>
      </c>
      <c r="O15" s="1" t="s">
        <v>72</v>
      </c>
      <c r="P15" s="2" t="n">
        <f aca="false">Recettes!B15-Recettes!I4</f>
        <v>16532.628</v>
      </c>
      <c r="Q15" s="2" t="n">
        <f aca="false">Recettes!C15</f>
        <v>6494.11428571429</v>
      </c>
      <c r="R15" s="2" t="n">
        <f aca="false">Recettes!K15</f>
        <v>7309.87093495935</v>
      </c>
      <c r="S15" s="2" t="n">
        <f aca="false">Recettes!I4+Recettes!I5+Recettes!I7</f>
        <v>4169.872</v>
      </c>
      <c r="T15" s="2" t="n">
        <f aca="false">Recettes!E13</f>
        <v>0</v>
      </c>
    </row>
    <row r="16" customFormat="false" ht="13.5" hidden="false" customHeight="true" outlineLevel="0" collapsed="false">
      <c r="A16" s="1" t="n">
        <v>2655</v>
      </c>
      <c r="B16" s="1" t="s">
        <v>14</v>
      </c>
      <c r="C16" s="1" t="s">
        <v>73</v>
      </c>
      <c r="D16" s="1" t="s">
        <v>16</v>
      </c>
      <c r="E16" s="1" t="s">
        <v>74</v>
      </c>
      <c r="F16" s="1" t="s">
        <v>18</v>
      </c>
      <c r="G16" s="1" t="n">
        <v>2</v>
      </c>
      <c r="H16" s="1" t="s">
        <v>59</v>
      </c>
      <c r="I16" s="1" t="s">
        <v>20</v>
      </c>
      <c r="J16" s="1" t="s">
        <v>34</v>
      </c>
      <c r="K16" s="1" t="s">
        <v>21</v>
      </c>
      <c r="L16" s="1" t="s">
        <v>47</v>
      </c>
      <c r="N16" s="1" t="s">
        <v>60</v>
      </c>
      <c r="P16" s="2"/>
    </row>
    <row r="17" customFormat="false" ht="13.5" hidden="false" customHeight="true" outlineLevel="0" collapsed="false">
      <c r="A17" s="1" t="n">
        <v>2665</v>
      </c>
      <c r="B17" s="1" t="s">
        <v>14</v>
      </c>
      <c r="C17" s="1" t="s">
        <v>75</v>
      </c>
      <c r="D17" s="1" t="s">
        <v>16</v>
      </c>
      <c r="E17" s="1" t="s">
        <v>76</v>
      </c>
      <c r="F17" s="1" t="s">
        <v>18</v>
      </c>
      <c r="G17" s="1" t="n">
        <v>1</v>
      </c>
      <c r="H17" s="1" t="s">
        <v>59</v>
      </c>
      <c r="I17" s="1" t="s">
        <v>20</v>
      </c>
      <c r="J17" s="1" t="s">
        <v>34</v>
      </c>
      <c r="K17" s="1" t="s">
        <v>21</v>
      </c>
      <c r="L17" s="1" t="s">
        <v>47</v>
      </c>
      <c r="N17" s="1" t="s">
        <v>60</v>
      </c>
    </row>
    <row r="18" customFormat="false" ht="13.5" hidden="false" customHeight="true" outlineLevel="0" collapsed="false">
      <c r="A18" s="1" t="n">
        <v>2665</v>
      </c>
      <c r="B18" s="1" t="s">
        <v>14</v>
      </c>
      <c r="C18" s="1" t="s">
        <v>75</v>
      </c>
      <c r="D18" s="1" t="s">
        <v>16</v>
      </c>
      <c r="E18" s="1" t="s">
        <v>76</v>
      </c>
      <c r="F18" s="1" t="s">
        <v>18</v>
      </c>
      <c r="G18" s="1" t="n">
        <v>1</v>
      </c>
      <c r="H18" s="1" t="s">
        <v>32</v>
      </c>
      <c r="I18" s="1" t="s">
        <v>33</v>
      </c>
      <c r="J18" s="1" t="s">
        <v>34</v>
      </c>
      <c r="K18" s="1" t="s">
        <v>35</v>
      </c>
      <c r="L18" s="1" t="s">
        <v>47</v>
      </c>
      <c r="N18" s="1" t="s">
        <v>36</v>
      </c>
    </row>
    <row r="19" customFormat="false" ht="13.5" hidden="false" customHeight="true" outlineLevel="0" collapsed="false">
      <c r="A19" s="1" t="n">
        <v>2662</v>
      </c>
      <c r="B19" s="1" t="s">
        <v>14</v>
      </c>
      <c r="C19" s="1" t="s">
        <v>77</v>
      </c>
      <c r="D19" s="1" t="s">
        <v>16</v>
      </c>
      <c r="E19" s="1" t="s">
        <v>78</v>
      </c>
      <c r="F19" s="1" t="s">
        <v>18</v>
      </c>
      <c r="G19" s="1" t="n">
        <v>1</v>
      </c>
      <c r="H19" s="1" t="s">
        <v>50</v>
      </c>
      <c r="I19" s="1" t="s">
        <v>28</v>
      </c>
      <c r="J19" s="1" t="s">
        <v>34</v>
      </c>
      <c r="K19" s="1" t="s">
        <v>29</v>
      </c>
      <c r="L19" s="1" t="s">
        <v>47</v>
      </c>
      <c r="N19" s="1" t="s">
        <v>36</v>
      </c>
    </row>
    <row r="20" customFormat="false" ht="13.5" hidden="false" customHeight="true" outlineLevel="0" collapsed="false">
      <c r="A20" s="1" t="n">
        <v>2662</v>
      </c>
      <c r="B20" s="1" t="s">
        <v>14</v>
      </c>
      <c r="C20" s="1" t="s">
        <v>77</v>
      </c>
      <c r="D20" s="1" t="s">
        <v>16</v>
      </c>
      <c r="E20" s="1" t="s">
        <v>78</v>
      </c>
      <c r="F20" s="1" t="s">
        <v>18</v>
      </c>
      <c r="G20" s="1" t="n">
        <v>1</v>
      </c>
      <c r="H20" s="1" t="s">
        <v>32</v>
      </c>
      <c r="I20" s="1" t="s">
        <v>33</v>
      </c>
      <c r="J20" s="1" t="s">
        <v>34</v>
      </c>
      <c r="K20" s="1" t="s">
        <v>35</v>
      </c>
      <c r="L20" s="1" t="s">
        <v>47</v>
      </c>
      <c r="N20" s="1" t="s">
        <v>36</v>
      </c>
    </row>
    <row r="21" customFormat="false" ht="13.5" hidden="false" customHeight="true" outlineLevel="0" collapsed="false">
      <c r="A21" s="1" t="n">
        <v>2674</v>
      </c>
      <c r="B21" s="1" t="s">
        <v>14</v>
      </c>
      <c r="C21" s="1" t="s">
        <v>79</v>
      </c>
      <c r="D21" s="1" t="s">
        <v>16</v>
      </c>
      <c r="E21" s="1" t="s">
        <v>80</v>
      </c>
      <c r="F21" s="1" t="s">
        <v>18</v>
      </c>
      <c r="G21" s="1" t="n">
        <v>1</v>
      </c>
      <c r="H21" s="1" t="s">
        <v>50</v>
      </c>
      <c r="I21" s="1" t="s">
        <v>28</v>
      </c>
      <c r="J21" s="1" t="s">
        <v>34</v>
      </c>
      <c r="K21" s="1" t="s">
        <v>29</v>
      </c>
      <c r="L21" s="1" t="s">
        <v>47</v>
      </c>
      <c r="N21" s="1" t="s">
        <v>36</v>
      </c>
    </row>
    <row r="22" customFormat="false" ht="13.5" hidden="false" customHeight="true" outlineLevel="0" collapsed="false">
      <c r="A22" s="1" t="n">
        <v>2674</v>
      </c>
      <c r="B22" s="1" t="s">
        <v>14</v>
      </c>
      <c r="C22" s="1" t="s">
        <v>79</v>
      </c>
      <c r="D22" s="1" t="s">
        <v>16</v>
      </c>
      <c r="E22" s="1" t="s">
        <v>80</v>
      </c>
      <c r="F22" s="1" t="s">
        <v>18</v>
      </c>
      <c r="G22" s="1" t="n">
        <v>1</v>
      </c>
      <c r="H22" s="1" t="s">
        <v>81</v>
      </c>
      <c r="I22" s="1" t="s">
        <v>63</v>
      </c>
      <c r="J22" s="1" t="s">
        <v>29</v>
      </c>
      <c r="K22" s="1" t="s">
        <v>41</v>
      </c>
      <c r="L22" s="1" t="s">
        <v>47</v>
      </c>
      <c r="N22" s="1" t="s">
        <v>30</v>
      </c>
    </row>
    <row r="23" customFormat="false" ht="13.5" hidden="false" customHeight="true" outlineLevel="0" collapsed="false">
      <c r="A23" s="1" t="n">
        <v>2652</v>
      </c>
      <c r="B23" s="1" t="s">
        <v>14</v>
      </c>
      <c r="C23" s="1" t="s">
        <v>82</v>
      </c>
      <c r="D23" s="1" t="s">
        <v>16</v>
      </c>
      <c r="E23" s="1" t="s">
        <v>83</v>
      </c>
      <c r="F23" s="1" t="s">
        <v>84</v>
      </c>
      <c r="G23" s="1" t="n">
        <v>1</v>
      </c>
      <c r="H23" s="1" t="s">
        <v>85</v>
      </c>
      <c r="I23" s="1" t="s">
        <v>63</v>
      </c>
      <c r="J23" s="1" t="s">
        <v>21</v>
      </c>
      <c r="K23" s="1" t="s">
        <v>41</v>
      </c>
      <c r="L23" s="1" t="s">
        <v>86</v>
      </c>
      <c r="N23" s="1" t="s">
        <v>48</v>
      </c>
    </row>
    <row r="24" customFormat="false" ht="13.5" hidden="false" customHeight="true" outlineLevel="0" collapsed="false">
      <c r="A24" s="1" t="n">
        <v>2652</v>
      </c>
      <c r="B24" s="1" t="s">
        <v>14</v>
      </c>
      <c r="C24" s="1" t="s">
        <v>82</v>
      </c>
      <c r="D24" s="1" t="s">
        <v>16</v>
      </c>
      <c r="E24" s="1" t="s">
        <v>83</v>
      </c>
      <c r="F24" s="1" t="s">
        <v>84</v>
      </c>
      <c r="G24" s="1" t="n">
        <v>1</v>
      </c>
      <c r="H24" s="1" t="s">
        <v>87</v>
      </c>
      <c r="I24" s="1" t="s">
        <v>39</v>
      </c>
      <c r="J24" s="1" t="s">
        <v>21</v>
      </c>
      <c r="K24" s="1" t="s">
        <v>41</v>
      </c>
      <c r="L24" s="1" t="s">
        <v>86</v>
      </c>
      <c r="N24" s="1" t="s">
        <v>48</v>
      </c>
    </row>
    <row r="25" customFormat="false" ht="13.5" hidden="false" customHeight="true" outlineLevel="0" collapsed="false">
      <c r="A25" s="1" t="n">
        <v>2669</v>
      </c>
      <c r="B25" s="1" t="s">
        <v>14</v>
      </c>
      <c r="C25" s="1" t="s">
        <v>88</v>
      </c>
      <c r="D25" s="1" t="s">
        <v>16</v>
      </c>
      <c r="E25" s="1" t="s">
        <v>89</v>
      </c>
      <c r="F25" s="1" t="s">
        <v>18</v>
      </c>
      <c r="G25" s="1" t="n">
        <v>1</v>
      </c>
      <c r="H25" s="1" t="s">
        <v>19</v>
      </c>
      <c r="I25" s="1" t="s">
        <v>20</v>
      </c>
      <c r="J25" s="1" t="s">
        <v>13</v>
      </c>
      <c r="K25" s="1" t="s">
        <v>21</v>
      </c>
      <c r="L25" s="1" t="s">
        <v>47</v>
      </c>
      <c r="N25" s="1" t="s">
        <v>23</v>
      </c>
    </row>
    <row r="26" customFormat="false" ht="13.5" hidden="false" customHeight="true" outlineLevel="0" collapsed="false">
      <c r="A26" s="1" t="n">
        <v>2669</v>
      </c>
      <c r="B26" s="1" t="s">
        <v>14</v>
      </c>
      <c r="C26" s="1" t="s">
        <v>88</v>
      </c>
      <c r="D26" s="1" t="s">
        <v>16</v>
      </c>
      <c r="E26" s="1" t="s">
        <v>89</v>
      </c>
      <c r="F26" s="1" t="s">
        <v>18</v>
      </c>
      <c r="G26" s="1" t="n">
        <v>2</v>
      </c>
      <c r="H26" s="1" t="s">
        <v>85</v>
      </c>
      <c r="I26" s="1" t="s">
        <v>63</v>
      </c>
      <c r="J26" s="1" t="s">
        <v>21</v>
      </c>
      <c r="K26" s="1" t="s">
        <v>41</v>
      </c>
      <c r="L26" s="1" t="s">
        <v>47</v>
      </c>
      <c r="N26" s="1" t="s">
        <v>48</v>
      </c>
    </row>
    <row r="27" customFormat="false" ht="14.25" hidden="false" customHeight="false" outlineLevel="0" collapsed="false">
      <c r="A27" s="1" t="n">
        <v>2669</v>
      </c>
      <c r="B27" s="1" t="s">
        <v>14</v>
      </c>
      <c r="C27" s="1" t="s">
        <v>88</v>
      </c>
      <c r="D27" s="1" t="s">
        <v>16</v>
      </c>
      <c r="E27" s="1" t="s">
        <v>89</v>
      </c>
      <c r="F27" s="1" t="s">
        <v>18</v>
      </c>
      <c r="G27" s="1" t="n">
        <v>1</v>
      </c>
      <c r="H27" s="1" t="s">
        <v>87</v>
      </c>
      <c r="I27" s="1" t="s">
        <v>39</v>
      </c>
      <c r="J27" s="1" t="s">
        <v>21</v>
      </c>
      <c r="K27" s="1" t="s">
        <v>41</v>
      </c>
      <c r="L27" s="1" t="s">
        <v>47</v>
      </c>
      <c r="N27" s="1" t="s">
        <v>48</v>
      </c>
    </row>
    <row r="28" customFormat="false" ht="14.25" hidden="false" customHeight="false" outlineLevel="0" collapsed="false">
      <c r="A28" s="1" t="n">
        <v>2671</v>
      </c>
      <c r="B28" s="1" t="s">
        <v>14</v>
      </c>
      <c r="C28" s="1" t="s">
        <v>90</v>
      </c>
      <c r="D28" s="1" t="s">
        <v>16</v>
      </c>
      <c r="E28" s="1" t="s">
        <v>91</v>
      </c>
      <c r="F28" s="1" t="s">
        <v>18</v>
      </c>
      <c r="G28" s="1" t="n">
        <v>1</v>
      </c>
      <c r="H28" s="1" t="s">
        <v>59</v>
      </c>
      <c r="I28" s="1" t="s">
        <v>20</v>
      </c>
      <c r="J28" s="1" t="s">
        <v>34</v>
      </c>
      <c r="K28" s="1" t="s">
        <v>21</v>
      </c>
      <c r="L28" s="1" t="s">
        <v>47</v>
      </c>
      <c r="N28" s="1" t="s">
        <v>60</v>
      </c>
    </row>
    <row r="29" customFormat="false" ht="14.25" hidden="false" customHeight="false" outlineLevel="0" collapsed="false">
      <c r="A29" s="1" t="n">
        <v>2671</v>
      </c>
      <c r="B29" s="1" t="s">
        <v>14</v>
      </c>
      <c r="C29" s="1" t="s">
        <v>90</v>
      </c>
      <c r="D29" s="1" t="s">
        <v>16</v>
      </c>
      <c r="E29" s="1" t="s">
        <v>91</v>
      </c>
      <c r="F29" s="1" t="s">
        <v>18</v>
      </c>
      <c r="G29" s="1" t="n">
        <v>1</v>
      </c>
      <c r="H29" s="1" t="s">
        <v>92</v>
      </c>
      <c r="I29" s="1" t="s">
        <v>33</v>
      </c>
      <c r="J29" s="1" t="s">
        <v>13</v>
      </c>
      <c r="K29" s="1" t="s">
        <v>35</v>
      </c>
      <c r="L29" s="1" t="s">
        <v>47</v>
      </c>
      <c r="N29" s="1" t="s">
        <v>30</v>
      </c>
    </row>
    <row r="30" customFormat="false" ht="14.25" hidden="false" customHeight="false" outlineLevel="0" collapsed="false">
      <c r="A30" s="1" t="n">
        <v>2671</v>
      </c>
      <c r="B30" s="1" t="s">
        <v>14</v>
      </c>
      <c r="C30" s="1" t="s">
        <v>90</v>
      </c>
      <c r="D30" s="1" t="s">
        <v>16</v>
      </c>
      <c r="E30" s="1" t="s">
        <v>91</v>
      </c>
      <c r="F30" s="1" t="s">
        <v>18</v>
      </c>
      <c r="G30" s="1" t="n">
        <v>1</v>
      </c>
      <c r="H30" s="1" t="s">
        <v>93</v>
      </c>
      <c r="I30" s="1" t="s">
        <v>39</v>
      </c>
      <c r="J30" s="1" t="s">
        <v>94</v>
      </c>
      <c r="K30" s="1" t="s">
        <v>41</v>
      </c>
      <c r="L30" s="1" t="s">
        <v>47</v>
      </c>
      <c r="N30" s="1" t="s">
        <v>95</v>
      </c>
    </row>
    <row r="31" customFormat="false" ht="14.25" hidden="false" customHeight="false" outlineLevel="0" collapsed="false">
      <c r="A31" s="1" t="n">
        <v>2675</v>
      </c>
      <c r="B31" s="1" t="s">
        <v>14</v>
      </c>
      <c r="C31" s="1" t="s">
        <v>96</v>
      </c>
      <c r="D31" s="1" t="s">
        <v>16</v>
      </c>
      <c r="E31" s="1" t="s">
        <v>97</v>
      </c>
      <c r="F31" s="1" t="s">
        <v>18</v>
      </c>
      <c r="G31" s="1" t="n">
        <v>1</v>
      </c>
      <c r="H31" s="1" t="s">
        <v>98</v>
      </c>
      <c r="I31" s="1" t="s">
        <v>20</v>
      </c>
      <c r="J31" s="1" t="s">
        <v>13</v>
      </c>
      <c r="K31" s="1" t="s">
        <v>35</v>
      </c>
      <c r="L31" s="1" t="s">
        <v>47</v>
      </c>
      <c r="N31" s="1" t="s">
        <v>30</v>
      </c>
    </row>
    <row r="32" customFormat="false" ht="13.5" hidden="false" customHeight="true" outlineLevel="0" collapsed="false">
      <c r="A32" s="1" t="n">
        <v>2675</v>
      </c>
      <c r="B32" s="1" t="s">
        <v>14</v>
      </c>
      <c r="C32" s="1" t="s">
        <v>96</v>
      </c>
      <c r="D32" s="1" t="s">
        <v>16</v>
      </c>
      <c r="E32" s="1" t="s">
        <v>97</v>
      </c>
      <c r="F32" s="1" t="s">
        <v>18</v>
      </c>
      <c r="G32" s="1" t="n">
        <v>1</v>
      </c>
      <c r="H32" s="6" t="s">
        <v>27</v>
      </c>
      <c r="I32" s="1" t="s">
        <v>28</v>
      </c>
      <c r="J32" s="1" t="s">
        <v>13</v>
      </c>
      <c r="K32" s="7" t="s">
        <v>29</v>
      </c>
      <c r="L32" s="1" t="s">
        <v>47</v>
      </c>
      <c r="N32" s="1" t="s">
        <v>30</v>
      </c>
      <c r="P32" s="7"/>
    </row>
    <row r="33" customFormat="false" ht="13.5" hidden="false" customHeight="true" outlineLevel="0" collapsed="false">
      <c r="A33" s="1" t="n">
        <v>2664</v>
      </c>
      <c r="B33" s="1" t="s">
        <v>14</v>
      </c>
      <c r="C33" s="1" t="s">
        <v>99</v>
      </c>
      <c r="D33" s="1" t="s">
        <v>16</v>
      </c>
      <c r="E33" s="1" t="s">
        <v>100</v>
      </c>
      <c r="F33" s="1" t="s">
        <v>18</v>
      </c>
      <c r="G33" s="1" t="n">
        <v>1</v>
      </c>
      <c r="H33" s="6" t="s">
        <v>69</v>
      </c>
      <c r="I33" s="1" t="s">
        <v>20</v>
      </c>
      <c r="J33" s="1" t="s">
        <v>34</v>
      </c>
      <c r="K33" s="7" t="s">
        <v>35</v>
      </c>
      <c r="L33" s="1" t="s">
        <v>47</v>
      </c>
      <c r="N33" s="1" t="s">
        <v>36</v>
      </c>
      <c r="P33" s="7"/>
    </row>
    <row r="34" customFormat="false" ht="13.5" hidden="false" customHeight="true" outlineLevel="0" collapsed="false">
      <c r="A34" s="1" t="n">
        <v>2664</v>
      </c>
      <c r="B34" s="1" t="s">
        <v>14</v>
      </c>
      <c r="C34" s="1" t="s">
        <v>99</v>
      </c>
      <c r="D34" s="1" t="s">
        <v>16</v>
      </c>
      <c r="E34" s="1" t="s">
        <v>100</v>
      </c>
      <c r="F34" s="1" t="s">
        <v>18</v>
      </c>
      <c r="G34" s="1" t="n">
        <v>1</v>
      </c>
      <c r="H34" s="6" t="s">
        <v>45</v>
      </c>
      <c r="I34" s="1" t="s">
        <v>20</v>
      </c>
      <c r="J34" s="1" t="s">
        <v>13</v>
      </c>
      <c r="K34" s="7" t="s">
        <v>46</v>
      </c>
      <c r="L34" s="1" t="s">
        <v>47</v>
      </c>
      <c r="N34" s="1" t="s">
        <v>48</v>
      </c>
      <c r="P34" s="7"/>
    </row>
    <row r="35" customFormat="false" ht="13.5" hidden="false" customHeight="true" outlineLevel="0" collapsed="false">
      <c r="A35" s="1" t="n">
        <v>2664</v>
      </c>
      <c r="B35" s="1" t="s">
        <v>14</v>
      </c>
      <c r="C35" s="1" t="s">
        <v>99</v>
      </c>
      <c r="D35" s="1" t="s">
        <v>16</v>
      </c>
      <c r="E35" s="1" t="s">
        <v>100</v>
      </c>
      <c r="F35" s="1" t="s">
        <v>18</v>
      </c>
      <c r="G35" s="1" t="n">
        <v>1</v>
      </c>
      <c r="H35" s="6" t="s">
        <v>38</v>
      </c>
      <c r="I35" s="1" t="s">
        <v>39</v>
      </c>
      <c r="J35" s="1" t="s">
        <v>40</v>
      </c>
      <c r="K35" s="7" t="s">
        <v>41</v>
      </c>
      <c r="L35" s="1" t="s">
        <v>47</v>
      </c>
      <c r="N35" s="1" t="s">
        <v>30</v>
      </c>
      <c r="P35" s="7"/>
    </row>
    <row r="36" customFormat="false" ht="13.5" hidden="false" customHeight="true" outlineLevel="0" collapsed="false">
      <c r="A36" s="1" t="n">
        <v>2668</v>
      </c>
      <c r="B36" s="1" t="s">
        <v>14</v>
      </c>
      <c r="C36" s="1" t="s">
        <v>101</v>
      </c>
      <c r="D36" s="1" t="s">
        <v>16</v>
      </c>
      <c r="E36" s="1" t="s">
        <v>102</v>
      </c>
      <c r="F36" s="1" t="s">
        <v>18</v>
      </c>
      <c r="G36" s="1" t="n">
        <v>1</v>
      </c>
      <c r="H36" s="6" t="s">
        <v>62</v>
      </c>
      <c r="I36" s="1" t="s">
        <v>63</v>
      </c>
      <c r="J36" s="1" t="s">
        <v>64</v>
      </c>
      <c r="K36" s="7" t="s">
        <v>41</v>
      </c>
      <c r="L36" s="1" t="s">
        <v>47</v>
      </c>
      <c r="N36" s="1" t="s">
        <v>65</v>
      </c>
      <c r="P36" s="7"/>
    </row>
    <row r="37" customFormat="false" ht="13.5" hidden="false" customHeight="true" outlineLevel="0" collapsed="false">
      <c r="A37" s="1" t="n">
        <v>2668</v>
      </c>
      <c r="B37" s="1" t="s">
        <v>14</v>
      </c>
      <c r="C37" s="1" t="s">
        <v>101</v>
      </c>
      <c r="D37" s="1" t="s">
        <v>16</v>
      </c>
      <c r="E37" s="1" t="s">
        <v>102</v>
      </c>
      <c r="F37" s="1" t="s">
        <v>18</v>
      </c>
      <c r="G37" s="1" t="n">
        <v>1</v>
      </c>
      <c r="H37" s="6" t="s">
        <v>38</v>
      </c>
      <c r="I37" s="1" t="s">
        <v>39</v>
      </c>
      <c r="J37" s="1" t="s">
        <v>40</v>
      </c>
      <c r="K37" s="1" t="s">
        <v>41</v>
      </c>
      <c r="L37" s="1" t="s">
        <v>47</v>
      </c>
      <c r="N37" s="1" t="s">
        <v>30</v>
      </c>
    </row>
    <row r="38" customFormat="false" ht="14.25" hidden="false" customHeight="false" outlineLevel="0" collapsed="false">
      <c r="A38" s="1" t="n">
        <v>2676</v>
      </c>
      <c r="B38" s="1" t="s">
        <v>14</v>
      </c>
      <c r="C38" s="1" t="s">
        <v>103</v>
      </c>
      <c r="D38" s="1" t="s">
        <v>16</v>
      </c>
      <c r="E38" s="1" t="s">
        <v>104</v>
      </c>
      <c r="F38" s="1" t="s">
        <v>18</v>
      </c>
      <c r="G38" s="1" t="n">
        <v>1</v>
      </c>
      <c r="H38" s="1" t="s">
        <v>27</v>
      </c>
      <c r="I38" s="1" t="s">
        <v>28</v>
      </c>
      <c r="J38" s="1" t="s">
        <v>13</v>
      </c>
      <c r="K38" s="1" t="s">
        <v>29</v>
      </c>
      <c r="L38" s="1" t="s">
        <v>105</v>
      </c>
      <c r="N38" s="1" t="s">
        <v>30</v>
      </c>
    </row>
    <row r="39" customFormat="false" ht="14.25" hidden="false" customHeight="false" outlineLevel="0" collapsed="false">
      <c r="A39" s="1" t="n">
        <v>2676</v>
      </c>
      <c r="B39" s="1" t="s">
        <v>14</v>
      </c>
      <c r="C39" s="1" t="s">
        <v>103</v>
      </c>
      <c r="D39" s="1" t="s">
        <v>16</v>
      </c>
      <c r="E39" s="1" t="s">
        <v>104</v>
      </c>
      <c r="F39" s="1" t="s">
        <v>18</v>
      </c>
      <c r="G39" s="1" t="n">
        <v>1</v>
      </c>
      <c r="H39" s="1" t="s">
        <v>92</v>
      </c>
      <c r="I39" s="1" t="s">
        <v>33</v>
      </c>
      <c r="J39" s="1" t="s">
        <v>13</v>
      </c>
      <c r="K39" s="1" t="s">
        <v>35</v>
      </c>
      <c r="L39" s="1" t="s">
        <v>105</v>
      </c>
      <c r="N39" s="1" t="s">
        <v>30</v>
      </c>
    </row>
    <row r="40" customFormat="false" ht="14.25" hidden="false" customHeight="false" outlineLevel="0" collapsed="false">
      <c r="A40" s="1" t="n">
        <v>2676</v>
      </c>
      <c r="B40" s="1" t="s">
        <v>14</v>
      </c>
      <c r="C40" s="1" t="s">
        <v>103</v>
      </c>
      <c r="D40" s="1" t="s">
        <v>16</v>
      </c>
      <c r="E40" s="1" t="s">
        <v>104</v>
      </c>
      <c r="F40" s="1" t="s">
        <v>18</v>
      </c>
      <c r="G40" s="1" t="n">
        <v>1</v>
      </c>
      <c r="H40" s="1" t="s">
        <v>62</v>
      </c>
      <c r="I40" s="1" t="s">
        <v>63</v>
      </c>
      <c r="J40" s="1" t="s">
        <v>64</v>
      </c>
      <c r="K40" s="1" t="s">
        <v>41</v>
      </c>
      <c r="L40" s="1" t="s">
        <v>105</v>
      </c>
      <c r="N40" s="1" t="s">
        <v>65</v>
      </c>
    </row>
    <row r="41" customFormat="false" ht="14.25" hidden="false" customHeight="false" outlineLevel="0" collapsed="false">
      <c r="A41" s="1" t="n">
        <v>2676</v>
      </c>
      <c r="B41" s="1" t="s">
        <v>14</v>
      </c>
      <c r="C41" s="1" t="s">
        <v>103</v>
      </c>
      <c r="D41" s="1" t="s">
        <v>16</v>
      </c>
      <c r="E41" s="1" t="s">
        <v>104</v>
      </c>
      <c r="F41" s="1" t="s">
        <v>18</v>
      </c>
      <c r="G41" s="1" t="n">
        <v>1</v>
      </c>
      <c r="H41" s="1" t="s">
        <v>93</v>
      </c>
      <c r="I41" s="1" t="s">
        <v>39</v>
      </c>
      <c r="J41" s="1" t="s">
        <v>94</v>
      </c>
      <c r="K41" s="1" t="s">
        <v>41</v>
      </c>
      <c r="L41" s="1" t="s">
        <v>105</v>
      </c>
      <c r="N41" s="1" t="s">
        <v>95</v>
      </c>
    </row>
    <row r="42" customFormat="false" ht="14.25" hidden="false" customHeight="false" outlineLevel="0" collapsed="false">
      <c r="A42" s="1" t="n">
        <v>2677</v>
      </c>
      <c r="B42" s="1" t="s">
        <v>14</v>
      </c>
      <c r="C42" s="1" t="s">
        <v>106</v>
      </c>
      <c r="D42" s="1" t="s">
        <v>16</v>
      </c>
      <c r="E42" s="1" t="s">
        <v>104</v>
      </c>
      <c r="F42" s="1" t="s">
        <v>18</v>
      </c>
      <c r="G42" s="1" t="n">
        <v>1</v>
      </c>
      <c r="H42" s="1" t="s">
        <v>45</v>
      </c>
      <c r="I42" s="1" t="s">
        <v>20</v>
      </c>
      <c r="J42" s="1" t="s">
        <v>13</v>
      </c>
      <c r="K42" s="1" t="s">
        <v>46</v>
      </c>
      <c r="L42" s="1" t="s">
        <v>105</v>
      </c>
      <c r="N42" s="1" t="s">
        <v>48</v>
      </c>
    </row>
    <row r="43" customFormat="false" ht="14.25" hidden="false" customHeight="false" outlineLevel="0" collapsed="false">
      <c r="A43" s="1" t="n">
        <v>2651</v>
      </c>
      <c r="B43" s="1" t="s">
        <v>14</v>
      </c>
      <c r="C43" s="1" t="s">
        <v>107</v>
      </c>
      <c r="D43" s="1" t="s">
        <v>16</v>
      </c>
      <c r="E43" s="1" t="s">
        <v>108</v>
      </c>
      <c r="F43" s="1" t="s">
        <v>109</v>
      </c>
      <c r="G43" s="1" t="n">
        <v>1</v>
      </c>
      <c r="H43" s="1" t="s">
        <v>85</v>
      </c>
      <c r="I43" s="1" t="s">
        <v>63</v>
      </c>
      <c r="J43" s="1" t="s">
        <v>21</v>
      </c>
      <c r="K43" s="1" t="s">
        <v>41</v>
      </c>
      <c r="L43" s="1" t="s">
        <v>86</v>
      </c>
      <c r="N43" s="1" t="s">
        <v>48</v>
      </c>
    </row>
    <row r="44" customFormat="false" ht="14.25" hidden="false" customHeight="false" outlineLevel="0" collapsed="false">
      <c r="A44" s="1" t="n">
        <v>2656</v>
      </c>
      <c r="B44" s="1" t="s">
        <v>14</v>
      </c>
      <c r="C44" s="1" t="s">
        <v>110</v>
      </c>
      <c r="D44" s="1" t="s">
        <v>16</v>
      </c>
      <c r="E44" s="1" t="s">
        <v>111</v>
      </c>
      <c r="F44" s="1" t="s">
        <v>18</v>
      </c>
      <c r="G44" s="1" t="n">
        <v>1</v>
      </c>
      <c r="H44" s="1" t="s">
        <v>112</v>
      </c>
      <c r="I44" s="1" t="s">
        <v>20</v>
      </c>
      <c r="J44" s="1" t="s">
        <v>34</v>
      </c>
      <c r="K44" s="1" t="s">
        <v>94</v>
      </c>
      <c r="L44" s="1" t="s">
        <v>22</v>
      </c>
      <c r="N44" s="1" t="s">
        <v>113</v>
      </c>
    </row>
    <row r="45" customFormat="false" ht="14.25" hidden="false" customHeight="false" outlineLevel="0" collapsed="false">
      <c r="A45" s="1" t="n">
        <v>2656</v>
      </c>
      <c r="B45" s="1" t="s">
        <v>14</v>
      </c>
      <c r="C45" s="1" t="s">
        <v>110</v>
      </c>
      <c r="D45" s="1" t="s">
        <v>16</v>
      </c>
      <c r="E45" s="1" t="s">
        <v>111</v>
      </c>
      <c r="F45" s="1" t="s">
        <v>18</v>
      </c>
      <c r="G45" s="1" t="n">
        <v>1</v>
      </c>
      <c r="H45" s="1" t="s">
        <v>54</v>
      </c>
      <c r="I45" s="1" t="s">
        <v>28</v>
      </c>
      <c r="J45" s="1" t="s">
        <v>13</v>
      </c>
      <c r="K45" s="1" t="s">
        <v>21</v>
      </c>
      <c r="L45" s="1" t="s">
        <v>22</v>
      </c>
      <c r="N45" s="1" t="s">
        <v>23</v>
      </c>
    </row>
  </sheetData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43"/>
  <sheetViews>
    <sheetView showFormulas="false" showGridLines="true" showRowColHeaders="true" showZeros="true" rightToLeft="false" tabSelected="true" showOutlineSymbols="true" defaultGridColor="true" view="normal" topLeftCell="A1" colorId="64" zoomScale="84" zoomScaleNormal="84" zoomScalePageLayoutView="100" workbookViewId="0">
      <selection pane="topLeft" activeCell="F18" activeCellId="0" sqref="F18"/>
    </sheetView>
  </sheetViews>
  <sheetFormatPr defaultColWidth="9.08203125" defaultRowHeight="13.8" zeroHeight="false" outlineLevelRow="0" outlineLevelCol="0"/>
  <cols>
    <col collapsed="false" customWidth="true" hidden="false" outlineLevel="0" max="1" min="1" style="1" width="26.75"/>
    <col collapsed="false" customWidth="true" hidden="false" outlineLevel="0" max="2" min="2" style="1" width="17.61"/>
    <col collapsed="false" customWidth="true" hidden="false" outlineLevel="0" max="3" min="3" style="1" width="13.53"/>
    <col collapsed="false" customWidth="false" hidden="false" outlineLevel="0" max="4" min="4" style="1" width="9.08"/>
    <col collapsed="false" customWidth="true" hidden="false" outlineLevel="0" max="5" min="5" style="1" width="8.18"/>
    <col collapsed="false" customWidth="true" hidden="false" outlineLevel="0" max="6" min="6" style="1" width="4.52"/>
    <col collapsed="false" customWidth="true" hidden="false" outlineLevel="0" max="8" min="7" style="1" width="19.56"/>
    <col collapsed="false" customWidth="true" hidden="false" outlineLevel="0" max="9" min="9" style="1" width="2.5"/>
  </cols>
  <sheetData>
    <row r="1" customFormat="false" ht="14.25" hidden="false" customHeight="true" outlineLevel="0" collapsed="false">
      <c r="A1" s="1" t="s">
        <v>0</v>
      </c>
    </row>
    <row r="2" customFormat="false" ht="14.25" hidden="false" customHeight="true" outlineLevel="0" collapsed="false">
      <c r="A2" s="1" t="s">
        <v>114</v>
      </c>
      <c r="B2" s="1" t="s">
        <v>115</v>
      </c>
      <c r="C2" s="1" t="s">
        <v>116</v>
      </c>
      <c r="D2" s="1" t="s">
        <v>117</v>
      </c>
      <c r="E2" s="1" t="s">
        <v>118</v>
      </c>
    </row>
    <row r="3" customFormat="false" ht="13.5" hidden="false" customHeight="true" outlineLevel="0" collapsed="false">
      <c r="A3" s="1" t="s">
        <v>28</v>
      </c>
      <c r="B3" s="1" t="s">
        <v>34</v>
      </c>
      <c r="C3" s="1" t="s">
        <v>29</v>
      </c>
      <c r="D3" s="1" t="n">
        <v>3</v>
      </c>
      <c r="E3" s="1" t="n">
        <f aca="false">D3*0.6</f>
        <v>1.8</v>
      </c>
      <c r="G3" s="1" t="s">
        <v>30</v>
      </c>
      <c r="H3" s="1" t="n">
        <v>11</v>
      </c>
    </row>
    <row r="4" customFormat="false" ht="13.5" hidden="false" customHeight="true" outlineLevel="0" collapsed="false">
      <c r="A4" s="1" t="s">
        <v>28</v>
      </c>
      <c r="B4" s="1" t="s">
        <v>34</v>
      </c>
      <c r="C4" s="1" t="s">
        <v>21</v>
      </c>
      <c r="D4" s="1" t="n">
        <v>0</v>
      </c>
      <c r="E4" s="1" t="n">
        <f aca="false">D4*1</f>
        <v>0</v>
      </c>
      <c r="G4" s="1" t="s">
        <v>23</v>
      </c>
      <c r="H4" s="1" t="n">
        <v>4</v>
      </c>
    </row>
    <row r="5" customFormat="false" ht="13.5" hidden="false" customHeight="true" outlineLevel="0" collapsed="false">
      <c r="A5" s="1" t="s">
        <v>28</v>
      </c>
      <c r="B5" s="1" t="s">
        <v>34</v>
      </c>
      <c r="C5" s="1" t="s">
        <v>94</v>
      </c>
      <c r="D5" s="1" t="n">
        <v>0</v>
      </c>
      <c r="E5" s="1" t="n">
        <f aca="false">D5*1.5</f>
        <v>0</v>
      </c>
      <c r="G5" s="1" t="s">
        <v>65</v>
      </c>
      <c r="H5" s="1" t="n">
        <v>3</v>
      </c>
    </row>
    <row r="6" customFormat="false" ht="13.5" hidden="false" customHeight="true" outlineLevel="0" collapsed="false">
      <c r="A6" s="1" t="s">
        <v>28</v>
      </c>
      <c r="B6" s="1" t="s">
        <v>13</v>
      </c>
      <c r="C6" s="1" t="s">
        <v>29</v>
      </c>
      <c r="D6" s="1" t="n">
        <v>4</v>
      </c>
      <c r="E6" s="1" t="n">
        <f aca="false">D6*0.6</f>
        <v>2.4</v>
      </c>
      <c r="G6" s="1" t="s">
        <v>48</v>
      </c>
      <c r="H6" s="1" t="n">
        <v>9</v>
      </c>
    </row>
    <row r="7" customFormat="false" ht="13.5" hidden="false" customHeight="true" outlineLevel="0" collapsed="false">
      <c r="A7" s="1" t="s">
        <v>28</v>
      </c>
      <c r="B7" s="1" t="s">
        <v>13</v>
      </c>
      <c r="C7" s="1" t="s">
        <v>46</v>
      </c>
      <c r="D7" s="1" t="n">
        <v>0</v>
      </c>
      <c r="E7" s="1" t="n">
        <f aca="false">D7*0.8</f>
        <v>0</v>
      </c>
      <c r="G7" s="1" t="s">
        <v>36</v>
      </c>
      <c r="H7" s="1" t="n">
        <v>10</v>
      </c>
    </row>
    <row r="8" customFormat="false" ht="13.5" hidden="false" customHeight="true" outlineLevel="0" collapsed="false">
      <c r="A8" s="1" t="s">
        <v>28</v>
      </c>
      <c r="B8" s="1" t="s">
        <v>13</v>
      </c>
      <c r="C8" s="1" t="s">
        <v>21</v>
      </c>
      <c r="D8" s="1" t="n">
        <v>2</v>
      </c>
      <c r="E8" s="1" t="n">
        <f aca="false">D8*1</f>
        <v>2</v>
      </c>
      <c r="G8" s="1" t="s">
        <v>113</v>
      </c>
      <c r="H8" s="1" t="n">
        <v>1</v>
      </c>
    </row>
    <row r="9" customFormat="false" ht="13.5" hidden="false" customHeight="true" outlineLevel="0" collapsed="false">
      <c r="A9" s="1" t="s">
        <v>33</v>
      </c>
      <c r="B9" s="1" t="s">
        <v>13</v>
      </c>
      <c r="C9" s="1" t="s">
        <v>35</v>
      </c>
      <c r="D9" s="1" t="n">
        <v>2</v>
      </c>
      <c r="E9" s="1" t="n">
        <f aca="false">D9*0.52</f>
        <v>1.04</v>
      </c>
      <c r="G9" s="1" t="s">
        <v>95</v>
      </c>
      <c r="H9" s="1" t="n">
        <v>2</v>
      </c>
    </row>
    <row r="10" customFormat="false" ht="13.5" hidden="false" customHeight="true" outlineLevel="0" collapsed="false">
      <c r="A10" s="1" t="s">
        <v>33</v>
      </c>
      <c r="B10" s="1" t="s">
        <v>34</v>
      </c>
      <c r="C10" s="1" t="s">
        <v>35</v>
      </c>
      <c r="D10" s="1" t="n">
        <v>5</v>
      </c>
      <c r="E10" s="1" t="n">
        <f aca="false">D10*0.52</f>
        <v>2.6</v>
      </c>
      <c r="G10" s="1" t="s">
        <v>119</v>
      </c>
      <c r="H10" s="1" t="n">
        <v>0</v>
      </c>
    </row>
    <row r="11" customFormat="false" ht="13.5" hidden="false" customHeight="true" outlineLevel="0" collapsed="false">
      <c r="A11" s="1" t="s">
        <v>39</v>
      </c>
      <c r="B11" s="1" t="s">
        <v>40</v>
      </c>
      <c r="D11" s="1" t="n">
        <v>3</v>
      </c>
      <c r="E11" s="1" t="n">
        <f aca="false">D11*0.5</f>
        <v>1.5</v>
      </c>
      <c r="G11" s="1" t="s">
        <v>60</v>
      </c>
      <c r="H11" s="1" t="n">
        <v>5</v>
      </c>
    </row>
    <row r="12" customFormat="false" ht="13.5" hidden="false" customHeight="true" outlineLevel="0" collapsed="false">
      <c r="A12" s="1" t="s">
        <v>39</v>
      </c>
      <c r="B12" s="1" t="s">
        <v>21</v>
      </c>
      <c r="D12" s="1" t="n">
        <v>2</v>
      </c>
      <c r="E12" s="1" t="n">
        <f aca="false">D12*1</f>
        <v>2</v>
      </c>
    </row>
    <row r="13" customFormat="false" ht="13.5" hidden="false" customHeight="true" outlineLevel="0" collapsed="false">
      <c r="A13" s="1" t="s">
        <v>39</v>
      </c>
      <c r="B13" s="1" t="s">
        <v>94</v>
      </c>
      <c r="D13" s="1" t="n">
        <v>2</v>
      </c>
      <c r="E13" s="1" t="n">
        <f aca="false">D13*1.5</f>
        <v>3</v>
      </c>
    </row>
    <row r="14" customFormat="false" ht="13.5" hidden="false" customHeight="true" outlineLevel="0" collapsed="false">
      <c r="A14" s="1" t="s">
        <v>63</v>
      </c>
      <c r="B14" s="1" t="s">
        <v>64</v>
      </c>
      <c r="D14" s="1" t="n">
        <v>3</v>
      </c>
      <c r="E14" s="1" t="n">
        <f aca="false">D14*0.3</f>
        <v>0.9</v>
      </c>
    </row>
    <row r="15" customFormat="false" ht="13.5" hidden="false" customHeight="true" outlineLevel="0" collapsed="false">
      <c r="A15" s="1" t="s">
        <v>63</v>
      </c>
      <c r="B15" s="1" t="s">
        <v>29</v>
      </c>
      <c r="D15" s="1" t="n">
        <v>1</v>
      </c>
      <c r="E15" s="1" t="n">
        <f aca="false">D15*0.6</f>
        <v>0.6</v>
      </c>
    </row>
    <row r="16" customFormat="false" ht="13.5" hidden="false" customHeight="true" outlineLevel="0" collapsed="false">
      <c r="A16" s="1" t="s">
        <v>63</v>
      </c>
      <c r="B16" s="1" t="s">
        <v>21</v>
      </c>
      <c r="D16" s="1" t="n">
        <v>4</v>
      </c>
      <c r="E16" s="1" t="n">
        <f aca="false">D16*1</f>
        <v>4</v>
      </c>
    </row>
    <row r="17" customFormat="false" ht="14.25" hidden="false" customHeight="true" outlineLevel="0" collapsed="false">
      <c r="A17" s="1" t="s">
        <v>20</v>
      </c>
      <c r="B17" s="1" t="s">
        <v>34</v>
      </c>
      <c r="C17" s="1" t="s">
        <v>35</v>
      </c>
      <c r="D17" s="1" t="n">
        <v>2</v>
      </c>
      <c r="E17" s="1" t="n">
        <f aca="false">D17*0.52</f>
        <v>1.04</v>
      </c>
    </row>
    <row r="18" customFormat="false" ht="13.5" hidden="false" customHeight="true" outlineLevel="0" collapsed="false">
      <c r="A18" s="1" t="s">
        <v>20</v>
      </c>
      <c r="B18" s="1" t="s">
        <v>34</v>
      </c>
      <c r="C18" s="1" t="s">
        <v>21</v>
      </c>
      <c r="D18" s="1" t="n">
        <v>5</v>
      </c>
      <c r="E18" s="1" t="n">
        <f aca="false">D18*1</f>
        <v>5</v>
      </c>
    </row>
    <row r="19" customFormat="false" ht="13.5" hidden="false" customHeight="true" outlineLevel="0" collapsed="false">
      <c r="A19" s="1" t="s">
        <v>20</v>
      </c>
      <c r="B19" s="1" t="s">
        <v>34</v>
      </c>
      <c r="C19" s="1" t="s">
        <v>94</v>
      </c>
      <c r="D19" s="1" t="n">
        <v>1</v>
      </c>
      <c r="E19" s="1" t="n">
        <f aca="false">D19*1.5</f>
        <v>1.5</v>
      </c>
    </row>
    <row r="20" customFormat="false" ht="13.5" hidden="false" customHeight="true" outlineLevel="0" collapsed="false">
      <c r="A20" s="1" t="s">
        <v>20</v>
      </c>
      <c r="B20" s="1" t="s">
        <v>13</v>
      </c>
      <c r="C20" s="1" t="s">
        <v>35</v>
      </c>
      <c r="D20" s="1" t="n">
        <v>1</v>
      </c>
      <c r="E20" s="1" t="n">
        <f aca="false">D20*0.52</f>
        <v>0.52</v>
      </c>
    </row>
    <row r="21" customFormat="false" ht="13.5" hidden="false" customHeight="true" outlineLevel="0" collapsed="false">
      <c r="A21" s="1" t="s">
        <v>20</v>
      </c>
      <c r="B21" s="1" t="s">
        <v>13</v>
      </c>
      <c r="C21" s="1" t="s">
        <v>46</v>
      </c>
      <c r="D21" s="1" t="n">
        <v>3</v>
      </c>
      <c r="E21" s="1" t="n">
        <f aca="false">D21*0.8</f>
        <v>2.4</v>
      </c>
    </row>
    <row r="22" customFormat="false" ht="13.5" hidden="false" customHeight="true" outlineLevel="0" collapsed="false">
      <c r="A22" s="1" t="s">
        <v>20</v>
      </c>
      <c r="B22" s="1" t="s">
        <v>13</v>
      </c>
      <c r="C22" s="1" t="s">
        <v>21</v>
      </c>
      <c r="D22" s="1" t="n">
        <v>2</v>
      </c>
      <c r="E22" s="1" t="n">
        <f aca="false">D22*1</f>
        <v>2</v>
      </c>
    </row>
    <row r="23" customFormat="false" ht="13.5" hidden="false" customHeight="true" outlineLevel="0" collapsed="false"/>
    <row r="24" customFormat="false" ht="13.5" hidden="false" customHeight="true" outlineLevel="0" collapsed="false"/>
    <row r="25" customFormat="false" ht="13.5" hidden="false" customHeight="true" outlineLevel="0" collapsed="false">
      <c r="A25" s="1" t="s">
        <v>120</v>
      </c>
      <c r="B25" s="1" t="s">
        <v>114</v>
      </c>
      <c r="C25" s="1" t="s">
        <v>115</v>
      </c>
      <c r="D25" s="1" t="s">
        <v>116</v>
      </c>
      <c r="E25" s="1" t="s">
        <v>117</v>
      </c>
    </row>
    <row r="26" customFormat="false" ht="13.5" hidden="false" customHeight="true" outlineLevel="0" collapsed="false">
      <c r="A26" s="1" t="s">
        <v>16</v>
      </c>
    </row>
    <row r="27" customFormat="false" ht="13.5" hidden="false" customHeight="true" outlineLevel="0" collapsed="false">
      <c r="B27" s="1" t="s">
        <v>63</v>
      </c>
      <c r="C27" s="1" t="s">
        <v>21</v>
      </c>
      <c r="E27" s="1" t="n">
        <v>4</v>
      </c>
    </row>
    <row r="28" customFormat="false" ht="13.5" hidden="false" customHeight="true" outlineLevel="0" collapsed="false">
      <c r="B28" s="1" t="s">
        <v>63</v>
      </c>
      <c r="C28" s="1" t="s">
        <v>64</v>
      </c>
      <c r="E28" s="1" t="n">
        <v>3</v>
      </c>
    </row>
    <row r="29" customFormat="false" ht="13.5" hidden="false" customHeight="true" outlineLevel="0" collapsed="false">
      <c r="B29" s="1" t="s">
        <v>63</v>
      </c>
      <c r="C29" s="1" t="s">
        <v>29</v>
      </c>
      <c r="E29" s="1" t="n">
        <v>1</v>
      </c>
    </row>
    <row r="30" customFormat="false" ht="13.5" hidden="false" customHeight="true" outlineLevel="0" collapsed="false">
      <c r="B30" s="1" t="s">
        <v>39</v>
      </c>
      <c r="C30" s="1" t="s">
        <v>21</v>
      </c>
      <c r="E30" s="1" t="n">
        <v>2</v>
      </c>
    </row>
    <row r="31" customFormat="false" ht="13.5" hidden="false" customHeight="true" outlineLevel="0" collapsed="false">
      <c r="B31" s="1" t="s">
        <v>39</v>
      </c>
      <c r="C31" s="1" t="s">
        <v>40</v>
      </c>
      <c r="D31" s="1" t="s">
        <v>21</v>
      </c>
      <c r="E31" s="1" t="n">
        <v>3</v>
      </c>
    </row>
    <row r="32" customFormat="false" ht="13.5" hidden="false" customHeight="true" outlineLevel="0" collapsed="false">
      <c r="B32" s="1" t="s">
        <v>39</v>
      </c>
      <c r="C32" s="1" t="s">
        <v>94</v>
      </c>
      <c r="D32" s="1" t="s">
        <v>94</v>
      </c>
      <c r="E32" s="1" t="n">
        <v>2</v>
      </c>
      <c r="M32" s="7"/>
      <c r="P32" s="7"/>
    </row>
    <row r="33" customFormat="false" ht="13.5" hidden="false" customHeight="true" outlineLevel="0" collapsed="false">
      <c r="B33" s="1" t="s">
        <v>20</v>
      </c>
      <c r="C33" s="1" t="s">
        <v>34</v>
      </c>
      <c r="D33" s="1" t="s">
        <v>21</v>
      </c>
      <c r="E33" s="1" t="n">
        <v>5</v>
      </c>
      <c r="M33" s="7"/>
      <c r="P33" s="7"/>
    </row>
    <row r="34" customFormat="false" ht="13.5" hidden="false" customHeight="true" outlineLevel="0" collapsed="false">
      <c r="B34" s="1" t="s">
        <v>20</v>
      </c>
      <c r="C34" s="1" t="s">
        <v>34</v>
      </c>
      <c r="D34" s="1" t="s">
        <v>94</v>
      </c>
      <c r="E34" s="1" t="n">
        <v>1</v>
      </c>
      <c r="M34" s="7"/>
      <c r="P34" s="7"/>
    </row>
    <row r="35" customFormat="false" ht="13.5" hidden="false" customHeight="true" outlineLevel="0" collapsed="false">
      <c r="B35" s="1" t="s">
        <v>20</v>
      </c>
      <c r="C35" s="1" t="s">
        <v>13</v>
      </c>
      <c r="D35" s="1" t="s">
        <v>46</v>
      </c>
      <c r="E35" s="1" t="n">
        <v>3</v>
      </c>
      <c r="M35" s="7"/>
      <c r="P35" s="7"/>
    </row>
    <row r="36" customFormat="false" ht="13.5" hidden="false" customHeight="true" outlineLevel="0" collapsed="false">
      <c r="B36" s="1" t="s">
        <v>20</v>
      </c>
      <c r="C36" s="1" t="s">
        <v>34</v>
      </c>
      <c r="D36" s="1" t="s">
        <v>35</v>
      </c>
      <c r="E36" s="1" t="n">
        <v>2</v>
      </c>
      <c r="M36" s="7"/>
      <c r="P36" s="7"/>
    </row>
    <row r="37" customFormat="false" ht="13.5" hidden="false" customHeight="true" outlineLevel="0" collapsed="false">
      <c r="B37" s="1" t="s">
        <v>20</v>
      </c>
      <c r="C37" s="1" t="s">
        <v>13</v>
      </c>
      <c r="D37" s="1" t="s">
        <v>21</v>
      </c>
      <c r="E37" s="1" t="n">
        <v>2</v>
      </c>
      <c r="J37" s="6"/>
    </row>
    <row r="38" customFormat="false" ht="13.5" hidden="false" customHeight="true" outlineLevel="0" collapsed="false">
      <c r="B38" s="1" t="s">
        <v>20</v>
      </c>
      <c r="C38" s="1" t="s">
        <v>13</v>
      </c>
      <c r="D38" s="1" t="s">
        <v>35</v>
      </c>
      <c r="E38" s="1" t="n">
        <v>1</v>
      </c>
    </row>
    <row r="39" customFormat="false" ht="13.8" hidden="false" customHeight="false" outlineLevel="0" collapsed="false">
      <c r="B39" s="1" t="s">
        <v>28</v>
      </c>
      <c r="C39" s="1" t="s">
        <v>13</v>
      </c>
      <c r="D39" s="1" t="s">
        <v>21</v>
      </c>
      <c r="E39" s="1" t="n">
        <v>2</v>
      </c>
    </row>
    <row r="40" customFormat="false" ht="13.8" hidden="false" customHeight="false" outlineLevel="0" collapsed="false">
      <c r="B40" s="1" t="s">
        <v>28</v>
      </c>
      <c r="C40" s="1" t="s">
        <v>34</v>
      </c>
      <c r="D40" s="1" t="s">
        <v>29</v>
      </c>
      <c r="E40" s="1" t="n">
        <v>3</v>
      </c>
    </row>
    <row r="41" customFormat="false" ht="13.8" hidden="false" customHeight="false" outlineLevel="0" collapsed="false">
      <c r="B41" s="1" t="s">
        <v>28</v>
      </c>
      <c r="C41" s="1" t="s">
        <v>13</v>
      </c>
      <c r="D41" s="1" t="s">
        <v>29</v>
      </c>
      <c r="E41" s="1" t="n">
        <v>4</v>
      </c>
    </row>
    <row r="42" customFormat="false" ht="13.8" hidden="false" customHeight="false" outlineLevel="0" collapsed="false">
      <c r="B42" s="1" t="s">
        <v>33</v>
      </c>
      <c r="C42" s="1" t="s">
        <v>34</v>
      </c>
      <c r="D42" s="1" t="s">
        <v>35</v>
      </c>
      <c r="E42" s="1" t="n">
        <v>5</v>
      </c>
    </row>
    <row r="43" customFormat="false" ht="13.8" hidden="false" customHeight="false" outlineLevel="0" collapsed="false">
      <c r="B43" s="1" t="s">
        <v>33</v>
      </c>
      <c r="C43" s="1" t="s">
        <v>13</v>
      </c>
      <c r="D43" s="1" t="s">
        <v>35</v>
      </c>
      <c r="E43" s="1" t="n">
        <v>2</v>
      </c>
    </row>
  </sheetData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49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U8" activeCellId="0" sqref="U8"/>
    </sheetView>
  </sheetViews>
  <sheetFormatPr defaultColWidth="9.08203125" defaultRowHeight="14.25" zeroHeight="false" outlineLevelRow="0" outlineLevelCol="0"/>
  <cols>
    <col collapsed="false" customWidth="false" hidden="false" outlineLevel="0" max="6" min="1" style="1" width="9.08"/>
    <col collapsed="false" customWidth="true" hidden="false" outlineLevel="0" max="7" min="7" style="1" width="7.77"/>
    <col collapsed="false" customWidth="false" hidden="false" outlineLevel="0" max="8" min="8" style="1" width="9.08"/>
    <col collapsed="false" customWidth="true" hidden="false" outlineLevel="0" max="9" min="9" style="1" width="11.95"/>
    <col collapsed="false" customWidth="false" hidden="false" outlineLevel="0" max="14" min="10" style="1" width="9.08"/>
    <col collapsed="false" customWidth="true" hidden="false" outlineLevel="0" max="15" min="15" style="1" width="10.64"/>
  </cols>
  <sheetData>
    <row r="1" customFormat="false" ht="14.25" hidden="false" customHeight="true" outlineLevel="0" collapsed="false">
      <c r="B1" s="1" t="s">
        <v>121</v>
      </c>
      <c r="C1" s="1" t="s">
        <v>122</v>
      </c>
      <c r="D1" s="1" t="s">
        <v>25</v>
      </c>
      <c r="E1" s="1" t="s">
        <v>26</v>
      </c>
      <c r="G1" s="1" t="s">
        <v>123</v>
      </c>
      <c r="H1" s="1" t="s">
        <v>124</v>
      </c>
      <c r="I1" s="1" t="s">
        <v>125</v>
      </c>
      <c r="K1" s="1" t="s">
        <v>126</v>
      </c>
      <c r="L1" s="1" t="s">
        <v>127</v>
      </c>
      <c r="T1" s="0" t="s">
        <v>121</v>
      </c>
      <c r="U1" s="0" t="s">
        <v>26</v>
      </c>
    </row>
    <row r="2" customFormat="false" ht="14.25" hidden="false" customHeight="true" outlineLevel="0" collapsed="false">
      <c r="A2" s="1" t="s">
        <v>31</v>
      </c>
      <c r="B2" s="8" t="n">
        <f aca="false">SUM(cp_recap!E17:E22)*1000+(I2-I5)</f>
        <v>15736</v>
      </c>
      <c r="C2" s="8" t="n">
        <f aca="false">SUM(cp_recap!E14:E16)*1000</f>
        <v>5500</v>
      </c>
      <c r="E2" s="8" t="n">
        <f aca="false">SUM(cp_recap!E3:E8)*1000</f>
        <v>6200</v>
      </c>
      <c r="G2" s="1" t="n">
        <f aca="false">SUM(cp_recap!E9:E10)*1000</f>
        <v>3640</v>
      </c>
      <c r="H2" s="1" t="n">
        <f aca="false">G2+B2</f>
        <v>19376</v>
      </c>
      <c r="I2" s="1" t="n">
        <f aca="false">SUM(cp_recap!E9:E10)*1000</f>
        <v>3640</v>
      </c>
      <c r="K2" s="8" t="n">
        <f aca="false">(SUM(cp_recap!E11:E13)*1000)</f>
        <v>6500</v>
      </c>
      <c r="L2" s="1" t="n">
        <f aca="false">cp_recap!D20*1000</f>
        <v>1000</v>
      </c>
      <c r="N2" s="1" t="s">
        <v>128</v>
      </c>
      <c r="O2" s="1" t="n">
        <f aca="false">B2+C2+E2+I5+K2</f>
        <v>34300</v>
      </c>
      <c r="T2" s="0" t="n">
        <v>4000</v>
      </c>
      <c r="U2" s="0" t="n">
        <v>3000</v>
      </c>
    </row>
    <row r="3" customFormat="false" ht="14.25" hidden="false" customHeight="true" outlineLevel="0" collapsed="false">
      <c r="A3" s="1" t="s">
        <v>37</v>
      </c>
      <c r="B3" s="2" t="n">
        <f aca="false">$B$2/D$19*D$20</f>
        <v>10414.9085637584</v>
      </c>
      <c r="C3" s="2" t="n">
        <f aca="false">$C2/I$19*I$20</f>
        <v>3814.28571428571</v>
      </c>
      <c r="D3" s="2" t="n">
        <f aca="false">$D2/J$19*J$20</f>
        <v>0</v>
      </c>
      <c r="E3" s="2"/>
      <c r="F3" s="2"/>
      <c r="G3" s="2" t="n">
        <f aca="false">$G2/L$19*L$20</f>
        <v>2044.42567567568</v>
      </c>
      <c r="H3" s="2" t="n">
        <f aca="false">H5+H6</f>
        <v>14564.8105135135</v>
      </c>
      <c r="K3" s="2" t="n">
        <f aca="false">K2/O19*O20</f>
        <v>4267.27642276423</v>
      </c>
      <c r="L3" s="2" t="n">
        <f aca="false">L2/P19*P20</f>
        <v>477.631578947368</v>
      </c>
      <c r="N3" s="1" t="s">
        <v>129</v>
      </c>
      <c r="O3" s="1" t="n">
        <f aca="false">SUM(cp_recap!E3:E22)*1000</f>
        <v>34300</v>
      </c>
    </row>
    <row r="4" customFormat="false" ht="14.25" hidden="false" customHeight="true" outlineLevel="0" collapsed="false">
      <c r="A4" s="1" t="s">
        <v>130</v>
      </c>
      <c r="I4" s="2" t="n">
        <f aca="false">660*I2/650</f>
        <v>3696</v>
      </c>
      <c r="J4" s="1" t="s">
        <v>131</v>
      </c>
      <c r="L4" s="2" t="n">
        <f aca="false">$L$2/$P$19*P21</f>
        <v>144.736842105263</v>
      </c>
    </row>
    <row r="5" customFormat="false" ht="14.25" hidden="false" customHeight="true" outlineLevel="0" collapsed="false">
      <c r="A5" s="1" t="s">
        <v>132</v>
      </c>
      <c r="B5" s="2"/>
      <c r="C5" s="2" t="n">
        <f aca="false">$C4/I$19*I$20</f>
        <v>0</v>
      </c>
      <c r="D5" s="2" t="n">
        <f aca="false">$D4/J$19*J$20</f>
        <v>0</v>
      </c>
      <c r="E5" s="2" t="n">
        <f aca="false">$E$2/$U$2*U5</f>
        <v>779.133333333333</v>
      </c>
      <c r="G5" s="2" t="n">
        <f aca="false">$G2/L$19*L$22</f>
        <v>72.2466216216216</v>
      </c>
      <c r="H5" s="2" t="n">
        <f aca="false">G5+B5</f>
        <v>72.2466216216216</v>
      </c>
      <c r="I5" s="8" t="n">
        <f aca="false">0.1*I2</f>
        <v>364</v>
      </c>
      <c r="J5" s="1" t="s">
        <v>133</v>
      </c>
      <c r="L5" s="2" t="n">
        <f aca="false">$L$2/$P$19*P22</f>
        <v>144.736842105263</v>
      </c>
      <c r="U5" s="0" t="n">
        <v>377</v>
      </c>
    </row>
    <row r="6" customFormat="false" ht="14.25" hidden="false" customHeight="true" outlineLevel="0" collapsed="false">
      <c r="A6" s="1" t="s">
        <v>134</v>
      </c>
      <c r="B6" s="2" t="n">
        <f aca="false">$B$2/$T$2*T6</f>
        <v>12521.922</v>
      </c>
      <c r="C6" s="2" t="n">
        <f aca="false">$C$2/I$19*I$23</f>
        <v>3814.28571428571</v>
      </c>
      <c r="D6" s="2" t="n">
        <f aca="false">D$2/J$19*J$23</f>
        <v>0</v>
      </c>
      <c r="E6" s="2" t="n">
        <f aca="false">$E$2/$U$2*U6</f>
        <v>4410.26666666667</v>
      </c>
      <c r="F6" s="2"/>
      <c r="G6" s="2" t="n">
        <f aca="false">G$2/L$19*L$23</f>
        <v>1970.64189189189</v>
      </c>
      <c r="H6" s="2" t="n">
        <f aca="false">G6+B6</f>
        <v>14492.5638918919</v>
      </c>
      <c r="K6" s="2" t="n">
        <f aca="false">$K$2/$O$19*O23</f>
        <v>4267.27642276423</v>
      </c>
      <c r="L6" s="2" t="n">
        <f aca="false">$L$2/$P$19*P23</f>
        <v>188.157894736842</v>
      </c>
      <c r="T6" s="0" t="n">
        <v>3183</v>
      </c>
      <c r="U6" s="0" t="n">
        <v>2134</v>
      </c>
    </row>
    <row r="7" customFormat="false" ht="14.25" hidden="false" customHeight="true" outlineLevel="0" collapsed="false">
      <c r="A7" s="1" t="s">
        <v>55</v>
      </c>
      <c r="B7" s="2" t="n">
        <f aca="false">$B$2/$T$2*T7</f>
        <v>6888.434</v>
      </c>
      <c r="C7" s="2" t="n">
        <f aca="false">$C$2/I$19*I$24</f>
        <v>2595</v>
      </c>
      <c r="D7" s="2" t="n">
        <f aca="false">D$2/J$19*J$24</f>
        <v>0</v>
      </c>
      <c r="E7" s="2" t="n">
        <f aca="false">$E$2/$U$2*U7</f>
        <v>2969.8</v>
      </c>
      <c r="F7" s="2"/>
      <c r="G7" s="2" t="n">
        <f aca="false">G$2/L$19*L$24</f>
        <v>1475.67567567568</v>
      </c>
      <c r="H7" s="2" t="n">
        <f aca="false">B7+G7-I7</f>
        <v>8254.23767567568</v>
      </c>
      <c r="I7" s="2" t="n">
        <f aca="false">15*I2/650+0.007*I4</f>
        <v>109.872</v>
      </c>
      <c r="J7" s="1" t="s">
        <v>55</v>
      </c>
      <c r="K7" s="2" t="n">
        <f aca="false">$K$2/$O$19*O24</f>
        <v>1088.94817073171</v>
      </c>
      <c r="L7" s="2" t="n">
        <f aca="false">$L$2/$P$19*P24</f>
        <v>438.157894736842</v>
      </c>
      <c r="S7" s="0" t="n">
        <f aca="false">T7/T6</f>
        <v>0.550109959158027</v>
      </c>
      <c r="T7" s="0" t="n">
        <v>1751</v>
      </c>
      <c r="U7" s="0" t="n">
        <v>1437</v>
      </c>
      <c r="V7" s="0" t="n">
        <f aca="false">U7/(U6+U5)</f>
        <v>0.572281959378734</v>
      </c>
    </row>
    <row r="8" customFormat="false" ht="14.25" hidden="false" customHeight="true" outlineLevel="0" collapsed="false">
      <c r="A8" s="1" t="s">
        <v>56</v>
      </c>
      <c r="B8" s="2" t="n">
        <f aca="false">$B$2/$T$2*T8</f>
        <v>629.44</v>
      </c>
      <c r="C8" s="4" t="n">
        <f aca="false">$C$2/I$19*I25</f>
        <v>31.4285714285714</v>
      </c>
      <c r="D8" s="4" t="n">
        <f aca="false">D$2/J$19*J25</f>
        <v>0</v>
      </c>
      <c r="E8" s="2" t="n">
        <f aca="false">$E$2/$U$2*U8</f>
        <v>262.466666666667</v>
      </c>
      <c r="F8" s="2"/>
      <c r="G8" s="4" t="n">
        <f aca="false">G$2/L$19*L25</f>
        <v>458.074324324324</v>
      </c>
      <c r="H8" s="2" t="n">
        <f aca="false">G8+B8</f>
        <v>1087.51432432432</v>
      </c>
      <c r="K8" s="4" t="n">
        <f aca="false">$K$2/$O$19*O25</f>
        <v>51.2073170731707</v>
      </c>
      <c r="L8" s="2" t="n">
        <f aca="false">$L$2/$P$19*P25</f>
        <v>3.94736842105263</v>
      </c>
      <c r="S8" s="0" t="n">
        <f aca="false">T8/T6</f>
        <v>0.0502670436694942</v>
      </c>
      <c r="T8" s="0" t="n">
        <v>160</v>
      </c>
      <c r="U8" s="0" t="n">
        <v>127</v>
      </c>
      <c r="V8" s="0" t="n">
        <f aca="false">U8/(U6+U5)</f>
        <v>0.0505774591796097</v>
      </c>
    </row>
    <row r="9" customFormat="false" ht="14.25" hidden="false" customHeight="true" outlineLevel="0" collapsed="false">
      <c r="A9" s="1" t="s">
        <v>61</v>
      </c>
      <c r="B9" s="2" t="n">
        <f aca="false">$B$2/$T$2*T9</f>
        <v>188.832</v>
      </c>
      <c r="C9" s="4" t="n">
        <f aca="false">$C$2/I$19*I26</f>
        <v>53.4</v>
      </c>
      <c r="D9" s="4" t="n">
        <f aca="false">D$2/J$19*J26</f>
        <v>0</v>
      </c>
      <c r="E9" s="2" t="n">
        <f aca="false">$E$2/$U$2*U9</f>
        <v>80.6</v>
      </c>
      <c r="F9" s="2"/>
      <c r="G9" s="4" t="n">
        <f aca="false">G$2/L$19*L26</f>
        <v>36.7381756756757</v>
      </c>
      <c r="H9" s="2" t="n">
        <f aca="false">G9+B9</f>
        <v>225.570175675676</v>
      </c>
      <c r="K9" s="2" t="n">
        <f aca="false">$K$2/$O$19*O26</f>
        <v>79.2682926829268</v>
      </c>
      <c r="L9" s="2" t="n">
        <f aca="false">$L$2/$P$19*P26</f>
        <v>7.89473684210526</v>
      </c>
      <c r="T9" s="0" t="n">
        <v>48</v>
      </c>
      <c r="U9" s="0" t="n">
        <v>39</v>
      </c>
    </row>
    <row r="10" customFormat="false" ht="14.25" hidden="false" customHeight="true" outlineLevel="0" collapsed="false">
      <c r="B10" s="2"/>
      <c r="C10" s="5" t="s">
        <v>133</v>
      </c>
      <c r="D10" s="2" t="n">
        <f aca="false">D$2/J$19*J27</f>
        <v>0</v>
      </c>
      <c r="E10" s="2"/>
      <c r="F10" s="2"/>
      <c r="G10" s="2" t="n">
        <f aca="false">G$2/L$19*L27</f>
        <v>365.844594594595</v>
      </c>
      <c r="H10" s="1" t="s">
        <v>133</v>
      </c>
      <c r="I10" s="2"/>
      <c r="J10" s="1" t="s">
        <v>66</v>
      </c>
      <c r="K10" s="2" t="n">
        <f aca="false">$K$2/$O$19*O28</f>
        <v>284.044715447155</v>
      </c>
      <c r="L10" s="2" t="n">
        <f aca="false">$L$2/$P$19*P27</f>
        <v>148.026315789474</v>
      </c>
      <c r="M10" s="1" t="s">
        <v>133</v>
      </c>
    </row>
    <row r="11" customFormat="false" ht="14.25" hidden="false" customHeight="true" outlineLevel="0" collapsed="false">
      <c r="A11" s="1" t="s">
        <v>135</v>
      </c>
      <c r="B11" s="9" t="n">
        <f aca="false">(B7)/(B5+B6)</f>
        <v>0.550109959158027</v>
      </c>
      <c r="D11" s="5" t="s">
        <v>136</v>
      </c>
      <c r="E11" s="2"/>
      <c r="F11" s="2"/>
      <c r="I11" s="1" t="n">
        <f aca="false">(B7+B8/2+I7)/(B5+B6+B8/2)</f>
        <v>0.569699302979705</v>
      </c>
      <c r="J11" s="1" t="s">
        <v>70</v>
      </c>
      <c r="K11" s="2" t="n">
        <f aca="false">$K$2/$O$19*O30</f>
        <v>284.044715447155</v>
      </c>
    </row>
    <row r="12" customFormat="false" ht="14.25" hidden="false" customHeight="true" outlineLevel="0" collapsed="false">
      <c r="D12" s="5" t="s">
        <v>137</v>
      </c>
      <c r="E12" s="2"/>
      <c r="F12" s="2"/>
      <c r="J12" s="1" t="s">
        <v>71</v>
      </c>
      <c r="K12" s="2" t="n">
        <f aca="false">$K$2/$O$19*O31</f>
        <v>1255.08130081301</v>
      </c>
    </row>
    <row r="13" customFormat="false" ht="14.25" hidden="false" customHeight="true" outlineLevel="0" collapsed="false">
      <c r="D13" s="5" t="s">
        <v>70</v>
      </c>
      <c r="E13" s="2"/>
      <c r="F13" s="2"/>
    </row>
    <row r="14" customFormat="false" ht="14.25" hidden="false" customHeight="true" outlineLevel="0" collapsed="false">
      <c r="D14" s="5" t="s">
        <v>138</v>
      </c>
      <c r="E14" s="2"/>
      <c r="F14" s="2"/>
    </row>
    <row r="15" customFormat="false" ht="14.25" hidden="false" customHeight="true" outlineLevel="0" collapsed="false">
      <c r="A15" s="1" t="s">
        <v>139</v>
      </c>
      <c r="B15" s="2" t="n">
        <f aca="false">SUM(B5:B9)</f>
        <v>20228.628</v>
      </c>
      <c r="C15" s="2" t="n">
        <f aca="false">SUM(C5:C14)</f>
        <v>6494.11428571429</v>
      </c>
      <c r="D15" s="2" t="n">
        <f aca="false">SUM(D5:D14)</f>
        <v>0</v>
      </c>
      <c r="E15" s="2"/>
      <c r="F15" s="2"/>
      <c r="G15" s="2" t="n">
        <f aca="false">SUM(G5:G14)</f>
        <v>4379.22128378378</v>
      </c>
      <c r="H15" s="10"/>
      <c r="I15" s="2" t="n">
        <f aca="false">SUM(I4:I7)</f>
        <v>4169.872</v>
      </c>
      <c r="K15" s="2" t="n">
        <f aca="false">SUM(K5:K14)</f>
        <v>7309.87093495935</v>
      </c>
      <c r="L15" s="2" t="n">
        <f aca="false">SUM(L4:L14)</f>
        <v>1075.65789473684</v>
      </c>
      <c r="M15" s="11" t="s">
        <v>140</v>
      </c>
      <c r="T15" s="0" t="n">
        <f aca="false">SUM(T6:T11)</f>
        <v>5142</v>
      </c>
      <c r="U15" s="0" t="n">
        <f aca="false">SUM(U4:U11)</f>
        <v>4114</v>
      </c>
    </row>
    <row r="16" customFormat="false" ht="14.25" hidden="false" customHeight="true" outlineLevel="0" collapsed="false">
      <c r="A16" s="1" t="s">
        <v>141</v>
      </c>
      <c r="B16" s="2" t="n">
        <f aca="false">B6*0.5</f>
        <v>6260.961</v>
      </c>
      <c r="H16" s="2" t="n">
        <f aca="false">H6*0.5</f>
        <v>7246.28194594595</v>
      </c>
    </row>
    <row r="17" customFormat="false" ht="14.25" hidden="false" customHeight="true" outlineLevel="0" collapsed="false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customFormat="false" ht="14.25" hidden="false" customHeight="true" outlineLevel="0" collapsed="false">
      <c r="A18" s="1" t="s">
        <v>142</v>
      </c>
      <c r="C18" s="1" t="s">
        <v>143</v>
      </c>
      <c r="D18" s="12" t="s">
        <v>144</v>
      </c>
      <c r="E18" s="1" t="s">
        <v>145</v>
      </c>
      <c r="G18" s="1" t="s">
        <v>146</v>
      </c>
      <c r="H18" s="1" t="s">
        <v>147</v>
      </c>
      <c r="I18" s="12" t="s">
        <v>148</v>
      </c>
      <c r="J18" s="12" t="s">
        <v>149</v>
      </c>
      <c r="K18" s="1" t="s">
        <v>150</v>
      </c>
      <c r="L18" s="12" t="s">
        <v>151</v>
      </c>
      <c r="M18" s="1" t="s">
        <v>152</v>
      </c>
      <c r="N18" s="1" t="s">
        <v>153</v>
      </c>
      <c r="O18" s="1" t="s">
        <v>126</v>
      </c>
      <c r="P18" s="0" t="s">
        <v>154</v>
      </c>
    </row>
    <row r="19" customFormat="false" ht="14.25" hidden="false" customHeight="true" outlineLevel="0" collapsed="false">
      <c r="A19" s="1" t="s">
        <v>155</v>
      </c>
      <c r="B19" s="1" t="n">
        <v>2090</v>
      </c>
      <c r="C19" s="2" t="n">
        <f aca="false">2090+238</f>
        <v>2328</v>
      </c>
      <c r="D19" s="12" t="n">
        <v>7450</v>
      </c>
      <c r="E19" s="2" t="n">
        <f aca="false">1000/0.64</f>
        <v>1562.5</v>
      </c>
      <c r="F19" s="2"/>
      <c r="G19" s="2" t="n">
        <f aca="false">1000/0.64</f>
        <v>1562.5</v>
      </c>
      <c r="H19" s="2" t="n">
        <f aca="false">1000/0.64</f>
        <v>1562.5</v>
      </c>
      <c r="I19" s="12" t="n">
        <v>1925</v>
      </c>
      <c r="J19" s="13" t="n">
        <v>2090</v>
      </c>
      <c r="K19" s="2" t="n">
        <v>1700</v>
      </c>
      <c r="L19" s="13" t="n">
        <f aca="false">2090+238+40</f>
        <v>2368</v>
      </c>
      <c r="M19" s="2" t="n">
        <v>1533</v>
      </c>
      <c r="N19" s="1" t="n">
        <f aca="false">15*250</f>
        <v>3750</v>
      </c>
      <c r="O19" s="2" t="n">
        <f aca="false">470*2+14+30</f>
        <v>984</v>
      </c>
      <c r="P19" s="0" t="n">
        <v>760</v>
      </c>
    </row>
    <row r="20" customFormat="false" ht="14.25" hidden="false" customHeight="true" outlineLevel="0" collapsed="false">
      <c r="A20" s="1" t="s">
        <v>37</v>
      </c>
      <c r="B20" s="2" t="n">
        <f aca="false">$B$19/$C$19*C20</f>
        <v>1194.02920962199</v>
      </c>
      <c r="C20" s="2" t="n">
        <v>1330</v>
      </c>
      <c r="D20" s="13" t="n">
        <f aca="false">D22+D23</f>
        <v>4930.8</v>
      </c>
      <c r="E20" s="2" t="n">
        <f aca="false">E22+E23</f>
        <v>1000</v>
      </c>
      <c r="F20" s="2"/>
      <c r="G20" s="2" t="n">
        <f aca="false">G22+G23</f>
        <v>1000</v>
      </c>
      <c r="H20" s="2" t="n">
        <f aca="false">H22+H23</f>
        <v>1000</v>
      </c>
      <c r="I20" s="13" t="n">
        <f aca="false">I22+I23</f>
        <v>1335</v>
      </c>
      <c r="J20" s="13" t="n">
        <v>1260</v>
      </c>
      <c r="K20" s="2" t="n">
        <v>1260</v>
      </c>
      <c r="L20" s="13" t="n">
        <v>1330</v>
      </c>
      <c r="M20" s="2" t="n">
        <v>1000</v>
      </c>
      <c r="N20" s="1" t="n">
        <v>2400</v>
      </c>
      <c r="O20" s="1" t="n">
        <f aca="false">O23</f>
        <v>646</v>
      </c>
      <c r="P20" s="0" t="n">
        <f aca="false">SUM(P21:P23)</f>
        <v>363</v>
      </c>
    </row>
    <row r="21" customFormat="false" ht="14.25" hidden="false" customHeight="true" outlineLevel="0" collapsed="false">
      <c r="A21" s="1" t="s">
        <v>42</v>
      </c>
      <c r="B21" s="2"/>
      <c r="C21" s="2"/>
      <c r="D21" s="13"/>
      <c r="E21" s="2"/>
      <c r="F21" s="2"/>
      <c r="G21" s="2"/>
      <c r="H21" s="2"/>
      <c r="I21" s="13"/>
      <c r="J21" s="14"/>
      <c r="K21" s="15"/>
      <c r="L21" s="14"/>
      <c r="M21" s="2"/>
      <c r="N21" s="2"/>
      <c r="P21" s="0" t="n">
        <v>110</v>
      </c>
      <c r="Q21" s="0" t="s">
        <v>42</v>
      </c>
      <c r="W21" s="1"/>
    </row>
    <row r="22" customFormat="false" ht="14.25" hidden="false" customHeight="true" outlineLevel="0" collapsed="false">
      <c r="A22" s="1" t="s">
        <v>132</v>
      </c>
      <c r="B22" s="2" t="n">
        <f aca="false">$B$19/$C$19*C22</f>
        <v>42.1950171821306</v>
      </c>
      <c r="C22" s="2" t="n">
        <v>47</v>
      </c>
      <c r="D22" s="13" t="n">
        <f aca="false">167+22</f>
        <v>189</v>
      </c>
      <c r="E22" s="2" t="n">
        <v>20</v>
      </c>
      <c r="F22" s="2"/>
      <c r="G22" s="2" t="n">
        <v>20</v>
      </c>
      <c r="H22" s="2" t="n">
        <v>20</v>
      </c>
      <c r="I22" s="13"/>
      <c r="J22" s="13"/>
      <c r="K22" s="2" t="n">
        <v>184</v>
      </c>
      <c r="L22" s="13" t="n">
        <v>47</v>
      </c>
      <c r="M22" s="2"/>
      <c r="N22" s="2"/>
      <c r="P22" s="0" t="n">
        <v>110</v>
      </c>
      <c r="W22" s="1"/>
    </row>
    <row r="23" customFormat="false" ht="14.25" hidden="false" customHeight="true" outlineLevel="0" collapsed="false">
      <c r="A23" s="1" t="s">
        <v>134</v>
      </c>
      <c r="B23" s="2" t="n">
        <f aca="false">$B$19/$C$19*C23</f>
        <v>1150.93642611684</v>
      </c>
      <c r="C23" s="2" t="n">
        <v>1282</v>
      </c>
      <c r="D23" s="13" t="n">
        <f aca="false">4516*1.05</f>
        <v>4741.8</v>
      </c>
      <c r="E23" s="2" t="n">
        <v>980</v>
      </c>
      <c r="F23" s="2"/>
      <c r="G23" s="2" t="n">
        <v>980</v>
      </c>
      <c r="H23" s="2" t="n">
        <v>980</v>
      </c>
      <c r="I23" s="13" t="n">
        <v>1335</v>
      </c>
      <c r="J23" s="13" t="n">
        <v>1260</v>
      </c>
      <c r="K23" s="2" t="n">
        <v>1077</v>
      </c>
      <c r="L23" s="13" t="n">
        <v>1282</v>
      </c>
      <c r="M23" s="2" t="n">
        <v>1000</v>
      </c>
      <c r="N23" s="1" t="n">
        <v>2400</v>
      </c>
      <c r="O23" s="1" t="n">
        <v>646</v>
      </c>
      <c r="P23" s="0" t="n">
        <v>143</v>
      </c>
    </row>
    <row r="24" customFormat="false" ht="14.25" hidden="false" customHeight="true" outlineLevel="0" collapsed="false">
      <c r="A24" s="1" t="s">
        <v>55</v>
      </c>
      <c r="B24" s="2" t="n">
        <f aca="false">$B$19/$C$19*C24</f>
        <v>861.855670103093</v>
      </c>
      <c r="C24" s="2" t="n">
        <f aca="false">863+97</f>
        <v>960</v>
      </c>
      <c r="D24" s="13" t="n">
        <f aca="false">3040</f>
        <v>3040</v>
      </c>
      <c r="E24" s="2" t="n">
        <v>573</v>
      </c>
      <c r="F24" s="2"/>
      <c r="G24" s="2" t="n">
        <v>650</v>
      </c>
      <c r="H24" s="2" t="n">
        <v>610</v>
      </c>
      <c r="I24" s="13" t="n">
        <f aca="false">865*1.05</f>
        <v>908.25</v>
      </c>
      <c r="J24" s="13" t="n">
        <f aca="false">817*1+3*25</f>
        <v>892</v>
      </c>
      <c r="K24" s="2" t="n">
        <f aca="false">817*1</f>
        <v>817</v>
      </c>
      <c r="L24" s="13" t="n">
        <v>960</v>
      </c>
      <c r="M24" s="2" t="n">
        <v>520</v>
      </c>
      <c r="N24" s="1" t="n">
        <f aca="false">440*3</f>
        <v>1320</v>
      </c>
      <c r="O24" s="2" t="n">
        <f aca="false">157*1.05</f>
        <v>164.85</v>
      </c>
      <c r="P24" s="0" t="n">
        <v>333</v>
      </c>
    </row>
    <row r="25" customFormat="false" ht="14.25" hidden="false" customHeight="true" outlineLevel="0" collapsed="false">
      <c r="A25" s="1" t="s">
        <v>156</v>
      </c>
      <c r="B25" s="4" t="n">
        <f aca="false">$B$19/$C$19*C25</f>
        <v>267.534364261168</v>
      </c>
      <c r="C25" s="2" t="n">
        <v>298</v>
      </c>
      <c r="D25" s="13" t="n">
        <v>1050</v>
      </c>
      <c r="E25" s="2" t="n">
        <v>260</v>
      </c>
      <c r="F25" s="2"/>
      <c r="G25" s="2" t="n">
        <v>260</v>
      </c>
      <c r="H25" s="2" t="n">
        <v>260</v>
      </c>
      <c r="I25" s="13" t="n">
        <v>11</v>
      </c>
      <c r="J25" s="16" t="n">
        <v>10</v>
      </c>
      <c r="K25" s="4" t="n">
        <v>10</v>
      </c>
      <c r="L25" s="16" t="n">
        <v>298</v>
      </c>
      <c r="M25" s="4" t="n">
        <v>12</v>
      </c>
      <c r="N25" s="1" t="n">
        <v>30</v>
      </c>
      <c r="O25" s="2" t="n">
        <v>7.752</v>
      </c>
      <c r="P25" s="0" t="n">
        <v>3</v>
      </c>
    </row>
    <row r="26" customFormat="false" ht="14.25" hidden="false" customHeight="true" outlineLevel="0" collapsed="false">
      <c r="A26" s="1" t="s">
        <v>61</v>
      </c>
      <c r="B26" s="2" t="n">
        <f aca="false">$B$19/$C$19*C26</f>
        <v>21.4566151202749</v>
      </c>
      <c r="C26" s="2" t="n">
        <v>23.9</v>
      </c>
      <c r="D26" s="13" t="n">
        <v>84</v>
      </c>
      <c r="E26" s="2" t="n">
        <v>18.25</v>
      </c>
      <c r="F26" s="2"/>
      <c r="G26" s="2" t="n">
        <v>18.25</v>
      </c>
      <c r="H26" s="2" t="n">
        <v>18.25</v>
      </c>
      <c r="I26" s="13" t="n">
        <f aca="false">(I23+I22)/1000*14</f>
        <v>18.69</v>
      </c>
      <c r="J26" s="16" t="n">
        <f aca="false">(J23+J22)/1000*14</f>
        <v>17.64</v>
      </c>
      <c r="K26" s="4" t="n">
        <f aca="false">(K23+K22)/1000*14</f>
        <v>17.654</v>
      </c>
      <c r="L26" s="16" t="n">
        <v>23.9</v>
      </c>
      <c r="M26" s="2" t="n">
        <v>18</v>
      </c>
      <c r="N26" s="1" t="n">
        <v>36</v>
      </c>
      <c r="O26" s="1" t="n">
        <v>12</v>
      </c>
      <c r="P26" s="0" t="n">
        <v>6</v>
      </c>
      <c r="S26" s="17"/>
      <c r="T26" s="17"/>
      <c r="U26" s="17"/>
    </row>
    <row r="27" customFormat="false" ht="14.25" hidden="false" customHeight="true" outlineLevel="0" collapsed="false">
      <c r="A27" s="1" t="s">
        <v>133</v>
      </c>
      <c r="B27" s="2" t="n">
        <f aca="false">$B$19/$C$19*C27</f>
        <v>213.668384879725</v>
      </c>
      <c r="C27" s="1" t="n">
        <v>238</v>
      </c>
      <c r="D27" s="12"/>
      <c r="I27" s="12"/>
      <c r="J27" s="12" t="n">
        <v>238</v>
      </c>
      <c r="L27" s="12" t="n">
        <v>238</v>
      </c>
      <c r="P27" s="0" t="n">
        <f aca="false">90*1.25</f>
        <v>112.5</v>
      </c>
      <c r="S27" s="17"/>
      <c r="T27" s="17"/>
      <c r="U27" s="17"/>
    </row>
    <row r="28" customFormat="false" ht="14.25" hidden="false" customHeight="true" outlineLevel="0" collapsed="false">
      <c r="A28" s="1" t="s">
        <v>136</v>
      </c>
      <c r="B28" s="2"/>
      <c r="D28" s="12"/>
      <c r="I28" s="12"/>
      <c r="J28" s="12"/>
      <c r="L28" s="12"/>
      <c r="M28" s="1" t="n">
        <v>50</v>
      </c>
      <c r="O28" s="1" t="n">
        <v>43</v>
      </c>
      <c r="S28" s="17"/>
      <c r="T28" s="17"/>
      <c r="U28" s="17"/>
    </row>
    <row r="29" customFormat="false" ht="14.25" hidden="false" customHeight="true" outlineLevel="0" collapsed="false">
      <c r="A29" s="1" t="s">
        <v>137</v>
      </c>
      <c r="B29" s="2"/>
      <c r="D29" s="12"/>
      <c r="I29" s="12"/>
      <c r="J29" s="12"/>
      <c r="L29" s="12"/>
      <c r="M29" s="1" t="n">
        <v>40</v>
      </c>
      <c r="S29" s="17"/>
      <c r="T29" s="17"/>
      <c r="U29" s="17"/>
    </row>
    <row r="30" customFormat="false" ht="14.25" hidden="false" customHeight="true" outlineLevel="0" collapsed="false">
      <c r="A30" s="1" t="s">
        <v>70</v>
      </c>
      <c r="B30" s="2"/>
      <c r="D30" s="12"/>
      <c r="I30" s="12"/>
      <c r="J30" s="12"/>
      <c r="L30" s="12"/>
      <c r="M30" s="1" t="n">
        <v>30</v>
      </c>
      <c r="N30" s="1" t="n">
        <v>77</v>
      </c>
      <c r="O30" s="1" t="n">
        <v>43</v>
      </c>
      <c r="S30" s="17"/>
      <c r="T30" s="17"/>
      <c r="U30" s="17"/>
    </row>
    <row r="31" customFormat="false" ht="14.25" hidden="false" customHeight="true" outlineLevel="0" collapsed="false">
      <c r="A31" s="1" t="s">
        <v>157</v>
      </c>
      <c r="B31" s="2"/>
      <c r="D31" s="12"/>
      <c r="I31" s="12"/>
      <c r="J31" s="12"/>
      <c r="L31" s="12"/>
      <c r="M31" s="1" t="n">
        <v>50</v>
      </c>
      <c r="O31" s="2" t="n">
        <v>190</v>
      </c>
      <c r="S31" s="17"/>
      <c r="T31" s="17"/>
      <c r="U31" s="17"/>
    </row>
    <row r="32" customFormat="false" ht="14.25" hidden="false" customHeight="true" outlineLevel="0" collapsed="false">
      <c r="A32" s="1" t="s">
        <v>158</v>
      </c>
      <c r="B32" s="2" t="n">
        <f aca="false">C32/$C$19*$B$19</f>
        <v>2557.64647766323</v>
      </c>
      <c r="C32" s="2" t="n">
        <f aca="false">SUM(C22:C27)</f>
        <v>2848.9</v>
      </c>
      <c r="D32" s="13" t="n">
        <f aca="false">SUM(D22:D26)</f>
        <v>9104.8</v>
      </c>
      <c r="E32" s="2" t="n">
        <f aca="false">SUM(E22:E26)</f>
        <v>1851.25</v>
      </c>
      <c r="F32" s="2"/>
      <c r="G32" s="2" t="n">
        <f aca="false">SUM(G22:G26)</f>
        <v>1928.25</v>
      </c>
      <c r="H32" s="2" t="n">
        <f aca="false">SUM(H22:H26)</f>
        <v>1888.25</v>
      </c>
      <c r="I32" s="13" t="n">
        <f aca="false">SUM(I22:I26)</f>
        <v>2272.94</v>
      </c>
      <c r="J32" s="13" t="n">
        <f aca="false">SUM(J22:J27)</f>
        <v>2417.64</v>
      </c>
      <c r="K32" s="2" t="n">
        <f aca="false">SUM(K22:K26)</f>
        <v>2105.654</v>
      </c>
      <c r="L32" s="13" t="n">
        <f aca="false">SUM(L22:L27)</f>
        <v>2848.9</v>
      </c>
      <c r="M32" s="2" t="n">
        <f aca="false">SUM(M22:M31)</f>
        <v>1720</v>
      </c>
      <c r="N32" s="2"/>
      <c r="U32" s="1"/>
      <c r="V32" s="17"/>
    </row>
    <row r="33" customFormat="false" ht="14.25" hidden="false" customHeight="true" outlineLevel="0" collapsed="false">
      <c r="A33" s="1" t="s">
        <v>159</v>
      </c>
      <c r="B33" s="9" t="n">
        <f aca="false">(0.5*B25+B24)/(B20+B25*0.5)</f>
        <v>0.749830966869507</v>
      </c>
      <c r="C33" s="9" t="n">
        <f aca="false">(0.5*C25+C24)/(C20+C25*0.5)</f>
        <v>0.749830966869507</v>
      </c>
      <c r="D33" s="10" t="n">
        <f aca="false">(0.5*D25+D24)/(D20+D25*0.5)</f>
        <v>0.653433043733275</v>
      </c>
      <c r="E33" s="18" t="n">
        <f aca="false">(0.5*E25+E24)/(E20+E25*0.5)</f>
        <v>0.62212389380531</v>
      </c>
      <c r="F33" s="18"/>
      <c r="G33" s="18" t="n">
        <f aca="false">(0.5*G25+G24)/(G20+G25*0.5)</f>
        <v>0.690265486725664</v>
      </c>
      <c r="H33" s="18" t="n">
        <f aca="false">(0.5*H25+H24)/(H20+H25*0.5)</f>
        <v>0.654867256637168</v>
      </c>
      <c r="I33" s="19" t="n">
        <f aca="false">(0.5*I25+I24)/(I20+I25*0.5)</f>
        <v>0.681648638567699</v>
      </c>
      <c r="J33" s="20" t="n">
        <f aca="false">(0.5*J25+J24)/(J20+J25*0.5)</f>
        <v>0.709090909090909</v>
      </c>
      <c r="K33" s="9" t="n">
        <f aca="false">(0.5*K25+K24)/(K20+K25*0.5)</f>
        <v>0.649802371541502</v>
      </c>
      <c r="L33" s="10" t="n">
        <f aca="false">(0.5*L25+L24)/(L20+L25*0.5)</f>
        <v>0.749830966869507</v>
      </c>
      <c r="M33" s="18"/>
      <c r="N33" s="18"/>
      <c r="P33" s="7" t="n">
        <f aca="false">(0.5*P25+P24)/(P20+P25*0.5)</f>
        <v>0.917695473251029</v>
      </c>
      <c r="T33" s="1"/>
      <c r="V33" s="17"/>
    </row>
    <row r="34" customFormat="false" ht="14.25" hidden="false" customHeight="true" outlineLevel="0" collapsed="false">
      <c r="A34" s="1" t="s">
        <v>160</v>
      </c>
      <c r="B34" s="18" t="n">
        <f aca="false">(B25/2+B22)/B20</f>
        <v>0.147368421052632</v>
      </c>
      <c r="C34" s="9" t="n">
        <f aca="false">(C25/2+C22)/C20</f>
        <v>0.147368421052632</v>
      </c>
      <c r="D34" s="20" t="n">
        <f aca="false">(D25/2+D22)/D20</f>
        <v>0.144804088586031</v>
      </c>
      <c r="E34" s="18" t="n">
        <f aca="false">(E25/2+E22)/E20</f>
        <v>0.15</v>
      </c>
      <c r="F34" s="18"/>
      <c r="G34" s="18" t="n">
        <f aca="false">(G25/2+G22)/G20</f>
        <v>0.15</v>
      </c>
      <c r="H34" s="18" t="n">
        <f aca="false">(H25/2+H22)/H20</f>
        <v>0.15</v>
      </c>
      <c r="I34" s="19" t="n">
        <f aca="false">(I25/2+I22)/I20</f>
        <v>0.00411985018726592</v>
      </c>
      <c r="J34" s="20" t="n">
        <f aca="false">(J25/2+J22)/J20</f>
        <v>0.00396825396825397</v>
      </c>
      <c r="K34" s="9" t="n">
        <f aca="false">(K25/2+K22)/K20</f>
        <v>0.15</v>
      </c>
      <c r="L34" s="20" t="n">
        <f aca="false">(L25/2+L22)/L20</f>
        <v>0.147368421052632</v>
      </c>
      <c r="M34" s="9"/>
      <c r="N34" s="9"/>
      <c r="V34" s="17"/>
    </row>
    <row r="35" customFormat="false" ht="14.25" hidden="false" customHeight="true" outlineLevel="0" collapsed="false">
      <c r="A35" s="1" t="s">
        <v>161</v>
      </c>
      <c r="B35" s="18" t="n">
        <f aca="false">B25/B20</f>
        <v>0.22406015037594</v>
      </c>
      <c r="C35" s="18" t="n">
        <f aca="false">C25/C20</f>
        <v>0.22406015037594</v>
      </c>
      <c r="D35" s="19" t="n">
        <f aca="false">D25/D20</f>
        <v>0.212947189097104</v>
      </c>
      <c r="E35" s="18" t="n">
        <f aca="false">E25/E20</f>
        <v>0.26</v>
      </c>
      <c r="F35" s="18"/>
      <c r="G35" s="18" t="n">
        <f aca="false">G25/G20</f>
        <v>0.26</v>
      </c>
      <c r="H35" s="18" t="n">
        <f aca="false">H25/H20</f>
        <v>0.26</v>
      </c>
      <c r="I35" s="20" t="n">
        <f aca="false">I25/I20</f>
        <v>0.00823970037453184</v>
      </c>
      <c r="J35" s="20" t="n">
        <f aca="false">J25/J20</f>
        <v>0.00793650793650794</v>
      </c>
      <c r="K35" s="9" t="n">
        <f aca="false">K25/K20</f>
        <v>0.00793650793650794</v>
      </c>
      <c r="L35" s="20" t="n">
        <f aca="false">L25/L20</f>
        <v>0.22406015037594</v>
      </c>
      <c r="M35" s="18"/>
      <c r="N35" s="18"/>
      <c r="V35" s="17"/>
    </row>
    <row r="36" customFormat="false" ht="14.25" hidden="false" customHeight="true" outlineLevel="0" collapsed="false">
      <c r="C36" s="9"/>
      <c r="D36" s="9"/>
    </row>
    <row r="37" customFormat="false" ht="14.25" hidden="false" customHeight="true" outlineLevel="0" collapsed="false">
      <c r="C37" s="18"/>
      <c r="D37" s="18"/>
    </row>
    <row r="38" customFormat="false" ht="13.5" hidden="false" customHeight="true" outlineLevel="0" collapsed="false"/>
    <row r="39" customFormat="false" ht="13.5" hidden="false" customHeight="true" outlineLevel="0" collapsed="false">
      <c r="A39" s="1" t="s">
        <v>162</v>
      </c>
      <c r="G39" s="1" t="s">
        <v>163</v>
      </c>
    </row>
    <row r="40" customFormat="false" ht="13.5" hidden="false" customHeight="true" outlineLevel="0" collapsed="false">
      <c r="B40" s="1" t="s">
        <v>164</v>
      </c>
      <c r="C40" s="1" t="n">
        <v>500</v>
      </c>
      <c r="D40" s="9" t="n">
        <v>0.18</v>
      </c>
      <c r="E40" s="1" t="n">
        <v>5</v>
      </c>
      <c r="F40" s="1" t="n">
        <f aca="false">E40*D40</f>
        <v>0.9</v>
      </c>
      <c r="G40" s="2" t="n">
        <f aca="false">D40*$G$45</f>
        <v>495</v>
      </c>
      <c r="H40" s="2" t="n">
        <f aca="false">G40/4</f>
        <v>123.75</v>
      </c>
      <c r="I40" s="1" t="n">
        <v>5</v>
      </c>
      <c r="J40" s="1" t="n">
        <v>650</v>
      </c>
    </row>
    <row r="41" customFormat="false" ht="13.5" hidden="false" customHeight="true" outlineLevel="0" collapsed="false">
      <c r="B41" s="1" t="s">
        <v>165</v>
      </c>
      <c r="C41" s="1" t="n">
        <v>375</v>
      </c>
      <c r="D41" s="9" t="n">
        <v>0.075</v>
      </c>
      <c r="E41" s="1" t="n">
        <f aca="false">5</f>
        <v>5</v>
      </c>
      <c r="F41" s="1" t="n">
        <f aca="false">E41*D41</f>
        <v>0.375</v>
      </c>
      <c r="G41" s="2" t="n">
        <f aca="false">D41*$G$45</f>
        <v>206.25</v>
      </c>
      <c r="I41" s="1" t="n">
        <f aca="false">I40*J41/J40</f>
        <v>6</v>
      </c>
      <c r="J41" s="1" t="n">
        <v>780</v>
      </c>
    </row>
    <row r="42" customFormat="false" ht="13.5" hidden="false" customHeight="true" outlineLevel="0" collapsed="false">
      <c r="B42" s="1" t="s">
        <v>166</v>
      </c>
      <c r="C42" s="1" t="n">
        <v>375</v>
      </c>
      <c r="D42" s="9" t="n">
        <v>0.075</v>
      </c>
      <c r="E42" s="1" t="n">
        <f aca="false">17/1.055/3</f>
        <v>5.37124802527646</v>
      </c>
      <c r="F42" s="1" t="n">
        <f aca="false">E42*D42</f>
        <v>0.402843601895735</v>
      </c>
      <c r="G42" s="2" t="n">
        <f aca="false">D42*$G$45</f>
        <v>206.25</v>
      </c>
    </row>
    <row r="43" customFormat="false" ht="13.5" hidden="false" customHeight="true" outlineLevel="0" collapsed="false">
      <c r="B43" s="1" t="s">
        <v>167</v>
      </c>
      <c r="C43" s="1" t="n">
        <v>750</v>
      </c>
      <c r="D43" s="9" t="n">
        <v>0.3</v>
      </c>
      <c r="E43" s="1" t="n">
        <f aca="false">65/5</f>
        <v>13</v>
      </c>
      <c r="F43" s="1" t="n">
        <f aca="false">E43*D43</f>
        <v>3.9</v>
      </c>
      <c r="G43" s="2" t="n">
        <f aca="false">D43*$G$45</f>
        <v>825</v>
      </c>
    </row>
    <row r="44" customFormat="false" ht="13.5" hidden="false" customHeight="true" outlineLevel="0" collapsed="false">
      <c r="B44" s="1" t="s">
        <v>25</v>
      </c>
      <c r="C44" s="1" t="n">
        <v>750</v>
      </c>
      <c r="D44" s="9" t="n">
        <v>0.37</v>
      </c>
      <c r="E44" s="1" t="n">
        <v>7</v>
      </c>
      <c r="F44" s="1" t="n">
        <f aca="false">E44*D44</f>
        <v>2.59</v>
      </c>
      <c r="G44" s="2" t="n">
        <f aca="false">D44*$G$45</f>
        <v>1017.5</v>
      </c>
    </row>
    <row r="45" customFormat="false" ht="14.25" hidden="false" customHeight="true" outlineLevel="0" collapsed="false">
      <c r="C45" s="1" t="n">
        <f aca="false">SUM(C40:C44)</f>
        <v>2750</v>
      </c>
      <c r="F45" s="1" t="n">
        <f aca="false">SUM(F40:F44)</f>
        <v>8.16784360189574</v>
      </c>
      <c r="G45" s="1" t="n">
        <v>2750</v>
      </c>
    </row>
    <row r="46" customFormat="false" ht="13.5" hidden="false" customHeight="true" outlineLevel="0" collapsed="false">
      <c r="B46" s="1" t="s">
        <v>122</v>
      </c>
      <c r="D46" s="7" t="n">
        <v>0.3</v>
      </c>
      <c r="E46" s="1" t="n">
        <v>3.5</v>
      </c>
      <c r="F46" s="1" t="n">
        <f aca="false">E46*D46</f>
        <v>1.05</v>
      </c>
    </row>
    <row r="47" customFormat="false" ht="13.5" hidden="false" customHeight="true" outlineLevel="0" collapsed="false">
      <c r="B47" s="1" t="s">
        <v>49</v>
      </c>
      <c r="D47" s="7" t="n">
        <v>0.3</v>
      </c>
      <c r="E47" s="1" t="n">
        <v>1.55</v>
      </c>
      <c r="F47" s="1" t="n">
        <f aca="false">E47*D47</f>
        <v>0.465</v>
      </c>
    </row>
    <row r="48" customFormat="false" ht="13.5" hidden="false" customHeight="true" outlineLevel="0" collapsed="false">
      <c r="B48" s="1" t="s">
        <v>42</v>
      </c>
      <c r="D48" s="7" t="n">
        <v>0.4</v>
      </c>
      <c r="E48" s="1" t="n">
        <v>2.8</v>
      </c>
      <c r="F48" s="1" t="n">
        <f aca="false">E48*D48</f>
        <v>1.12</v>
      </c>
    </row>
    <row r="49" customFormat="false" ht="14.25" hidden="false" customHeight="true" outlineLevel="0" collapsed="false">
      <c r="F49" s="1" t="n">
        <f aca="false">SUM(F46:F48)</f>
        <v>2.635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44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A2" activeCellId="0" sqref="A2"/>
    </sheetView>
  </sheetViews>
  <sheetFormatPr defaultColWidth="8.59765625" defaultRowHeight="14.25" zeroHeight="false" outlineLevelRow="0" outlineLevelCol="0"/>
  <cols>
    <col collapsed="false" customWidth="true" hidden="false" outlineLevel="0" max="2" min="2" style="1" width="20.22"/>
    <col collapsed="false" customWidth="true" hidden="false" outlineLevel="0" max="3" min="3" style="1" width="2.47"/>
    <col collapsed="false" customWidth="true" hidden="false" outlineLevel="0" max="6" min="6" style="1" width="6"/>
    <col collapsed="false" customWidth="true" hidden="false" outlineLevel="0" max="10" min="10" style="1" width="5.18"/>
  </cols>
  <sheetData>
    <row r="1" customFormat="false" ht="14.25" hidden="false" customHeight="true" outlineLevel="0" collapsed="false">
      <c r="A1" s="0" t="s">
        <v>0</v>
      </c>
    </row>
    <row r="2" customFormat="false" ht="14.25" hidden="false" customHeight="true" outlineLevel="0" collapsed="false">
      <c r="A2" s="21" t="s">
        <v>16</v>
      </c>
      <c r="B2" s="22" t="s">
        <v>108</v>
      </c>
      <c r="C2" s="23" t="n">
        <v>1</v>
      </c>
      <c r="D2" s="23" t="s">
        <v>63</v>
      </c>
      <c r="E2" s="23" t="s">
        <v>21</v>
      </c>
      <c r="F2" s="23"/>
      <c r="G2" s="23" t="s">
        <v>86</v>
      </c>
      <c r="H2" s="23" t="s">
        <v>168</v>
      </c>
      <c r="I2" s="23"/>
      <c r="J2" s="24" t="n">
        <v>8</v>
      </c>
    </row>
    <row r="3" customFormat="false" ht="14.25" hidden="false" customHeight="true" outlineLevel="0" collapsed="false">
      <c r="A3" s="25"/>
      <c r="B3" s="25" t="s">
        <v>83</v>
      </c>
      <c r="C3" s="1" t="n">
        <v>1</v>
      </c>
      <c r="D3" s="0" t="s">
        <v>63</v>
      </c>
      <c r="E3" s="0" t="s">
        <v>21</v>
      </c>
      <c r="G3" s="0" t="s">
        <v>86</v>
      </c>
      <c r="H3" s="0" t="s">
        <v>169</v>
      </c>
      <c r="J3" s="26" t="n">
        <v>16</v>
      </c>
    </row>
    <row r="4" customFormat="false" ht="14.25" hidden="false" customHeight="true" outlineLevel="0" collapsed="false">
      <c r="A4" s="25"/>
      <c r="B4" s="27"/>
      <c r="C4" s="28" t="n">
        <v>1</v>
      </c>
      <c r="D4" s="28" t="s">
        <v>39</v>
      </c>
      <c r="E4" s="28" t="s">
        <v>21</v>
      </c>
      <c r="F4" s="28"/>
      <c r="G4" s="28"/>
      <c r="H4" s="28"/>
      <c r="I4" s="28"/>
      <c r="J4" s="29"/>
    </row>
    <row r="5" customFormat="false" ht="14.25" hidden="false" customHeight="true" outlineLevel="0" collapsed="false">
      <c r="A5" s="25"/>
      <c r="B5" s="27" t="s">
        <v>74</v>
      </c>
      <c r="C5" s="28" t="n">
        <v>2</v>
      </c>
      <c r="D5" s="28" t="s">
        <v>20</v>
      </c>
      <c r="E5" s="28" t="s">
        <v>34</v>
      </c>
      <c r="F5" s="28" t="s">
        <v>21</v>
      </c>
      <c r="G5" s="28"/>
      <c r="H5" s="28" t="s">
        <v>170</v>
      </c>
      <c r="I5" s="28"/>
      <c r="J5" s="29" t="n">
        <v>12</v>
      </c>
    </row>
    <row r="6" customFormat="false" ht="14.25" hidden="false" customHeight="true" outlineLevel="0" collapsed="false">
      <c r="A6" s="25"/>
      <c r="B6" s="25" t="s">
        <v>111</v>
      </c>
      <c r="C6" s="1" t="n">
        <v>1</v>
      </c>
      <c r="D6" s="0" t="s">
        <v>20</v>
      </c>
      <c r="E6" s="0" t="s">
        <v>34</v>
      </c>
      <c r="F6" s="1" t="s">
        <v>94</v>
      </c>
      <c r="G6" s="0" t="s">
        <v>22</v>
      </c>
      <c r="H6" s="0" t="s">
        <v>171</v>
      </c>
      <c r="J6" s="26" t="n">
        <v>14</v>
      </c>
    </row>
    <row r="7" customFormat="false" ht="14.25" hidden="false" customHeight="true" outlineLevel="0" collapsed="false">
      <c r="A7" s="25"/>
      <c r="B7" s="27"/>
      <c r="C7" s="28" t="n">
        <v>1</v>
      </c>
      <c r="D7" s="28" t="s">
        <v>28</v>
      </c>
      <c r="E7" s="28" t="s">
        <v>13</v>
      </c>
      <c r="F7" s="28" t="s">
        <v>21</v>
      </c>
      <c r="G7" s="28"/>
      <c r="H7" s="28"/>
      <c r="I7" s="28"/>
      <c r="J7" s="29"/>
    </row>
    <row r="8" customFormat="false" ht="14.25" hidden="false" customHeight="true" outlineLevel="0" collapsed="false">
      <c r="A8" s="25"/>
      <c r="B8" s="25" t="s">
        <v>78</v>
      </c>
      <c r="C8" s="1" t="n">
        <v>1</v>
      </c>
      <c r="D8" s="0" t="s">
        <v>28</v>
      </c>
      <c r="E8" s="0" t="s">
        <v>34</v>
      </c>
      <c r="F8" s="1" t="s">
        <v>29</v>
      </c>
      <c r="H8" s="0" t="s">
        <v>172</v>
      </c>
      <c r="J8" s="26" t="n">
        <v>8</v>
      </c>
    </row>
    <row r="9" customFormat="false" ht="14.25" hidden="false" customHeight="true" outlineLevel="0" collapsed="false">
      <c r="A9" s="25"/>
      <c r="B9" s="27"/>
      <c r="C9" s="28" t="n">
        <v>1</v>
      </c>
      <c r="D9" s="28" t="s">
        <v>33</v>
      </c>
      <c r="E9" s="28" t="s">
        <v>34</v>
      </c>
      <c r="F9" s="28" t="s">
        <v>35</v>
      </c>
      <c r="G9" s="28"/>
      <c r="H9" s="28"/>
      <c r="I9" s="28"/>
      <c r="J9" s="29"/>
    </row>
    <row r="10" customFormat="false" ht="14.25" hidden="false" customHeight="true" outlineLevel="0" collapsed="false">
      <c r="A10" s="25"/>
      <c r="B10" s="25" t="s">
        <v>44</v>
      </c>
      <c r="C10" s="1" t="n">
        <v>1</v>
      </c>
      <c r="D10" s="0" t="s">
        <v>20</v>
      </c>
      <c r="E10" s="0" t="s">
        <v>13</v>
      </c>
      <c r="F10" s="1" t="s">
        <v>46</v>
      </c>
      <c r="H10" s="0" t="s">
        <v>173</v>
      </c>
      <c r="J10" s="26" t="n">
        <v>9</v>
      </c>
    </row>
    <row r="11" customFormat="false" ht="14.25" hidden="false" customHeight="true" outlineLevel="0" collapsed="false">
      <c r="A11" s="25"/>
      <c r="B11" s="27"/>
      <c r="C11" s="28" t="n">
        <v>1</v>
      </c>
      <c r="D11" s="28" t="s">
        <v>28</v>
      </c>
      <c r="E11" s="28" t="s">
        <v>34</v>
      </c>
      <c r="F11" s="28" t="s">
        <v>29</v>
      </c>
      <c r="G11" s="28"/>
      <c r="H11" s="28"/>
      <c r="I11" s="28"/>
      <c r="J11" s="29"/>
    </row>
    <row r="12" customFormat="false" ht="14.25" hidden="false" customHeight="true" outlineLevel="0" collapsed="false">
      <c r="A12" s="25"/>
      <c r="B12" s="25" t="s">
        <v>100</v>
      </c>
      <c r="C12" s="1" t="n">
        <v>1</v>
      </c>
      <c r="D12" s="0" t="s">
        <v>20</v>
      </c>
      <c r="E12" s="0" t="s">
        <v>34</v>
      </c>
      <c r="F12" s="1" t="s">
        <v>35</v>
      </c>
      <c r="H12" s="0" t="s">
        <v>174</v>
      </c>
      <c r="J12" s="26" t="n">
        <v>12.5</v>
      </c>
    </row>
    <row r="13" customFormat="false" ht="14.25" hidden="false" customHeight="true" outlineLevel="0" collapsed="false">
      <c r="A13" s="25"/>
      <c r="B13" s="25"/>
      <c r="C13" s="1" t="n">
        <v>1</v>
      </c>
      <c r="D13" s="0" t="s">
        <v>20</v>
      </c>
      <c r="E13" s="0" t="s">
        <v>13</v>
      </c>
      <c r="F13" s="1" t="s">
        <v>46</v>
      </c>
      <c r="J13" s="26"/>
    </row>
    <row r="14" customFormat="false" ht="14.25" hidden="false" customHeight="true" outlineLevel="0" collapsed="false">
      <c r="A14" s="25"/>
      <c r="B14" s="27"/>
      <c r="C14" s="28" t="n">
        <v>1</v>
      </c>
      <c r="D14" s="28" t="s">
        <v>39</v>
      </c>
      <c r="E14" s="28" t="s">
        <v>40</v>
      </c>
      <c r="F14" s="28"/>
      <c r="G14" s="28"/>
      <c r="H14" s="28"/>
      <c r="I14" s="28"/>
      <c r="J14" s="29"/>
    </row>
    <row r="15" customFormat="false" ht="14.25" hidden="false" customHeight="true" outlineLevel="0" collapsed="false">
      <c r="A15" s="25"/>
      <c r="B15" s="25" t="s">
        <v>76</v>
      </c>
      <c r="C15" s="1" t="n">
        <v>1</v>
      </c>
      <c r="D15" s="0" t="s">
        <v>20</v>
      </c>
      <c r="E15" s="0" t="s">
        <v>34</v>
      </c>
      <c r="F15" s="1" t="s">
        <v>21</v>
      </c>
      <c r="H15" s="0" t="s">
        <v>175</v>
      </c>
      <c r="J15" s="26" t="n">
        <v>10</v>
      </c>
    </row>
    <row r="16" customFormat="false" ht="14.25" hidden="false" customHeight="true" outlineLevel="0" collapsed="false">
      <c r="A16" s="25"/>
      <c r="B16" s="27"/>
      <c r="C16" s="28" t="n">
        <v>1</v>
      </c>
      <c r="D16" s="28" t="s">
        <v>33</v>
      </c>
      <c r="E16" s="28" t="s">
        <v>34</v>
      </c>
      <c r="F16" s="28" t="s">
        <v>35</v>
      </c>
      <c r="G16" s="28"/>
      <c r="H16" s="28"/>
      <c r="I16" s="28"/>
      <c r="J16" s="29"/>
    </row>
    <row r="17" customFormat="false" ht="14.25" hidden="false" customHeight="true" outlineLevel="0" collapsed="false">
      <c r="A17" s="25"/>
      <c r="B17" s="25" t="s">
        <v>53</v>
      </c>
      <c r="C17" s="1" t="n">
        <v>1</v>
      </c>
      <c r="D17" s="0" t="s">
        <v>28</v>
      </c>
      <c r="E17" s="0" t="s">
        <v>13</v>
      </c>
      <c r="F17" s="1" t="s">
        <v>21</v>
      </c>
      <c r="H17" s="0" t="s">
        <v>176</v>
      </c>
      <c r="J17" s="26" t="n">
        <v>10</v>
      </c>
    </row>
    <row r="18" customFormat="false" ht="14.25" hidden="false" customHeight="true" outlineLevel="0" collapsed="false">
      <c r="A18" s="25"/>
      <c r="B18" s="27"/>
      <c r="C18" s="28" t="n">
        <v>1</v>
      </c>
      <c r="D18" s="28" t="s">
        <v>33</v>
      </c>
      <c r="E18" s="28" t="s">
        <v>34</v>
      </c>
      <c r="F18" s="28" t="s">
        <v>35</v>
      </c>
      <c r="G18" s="28"/>
      <c r="H18" s="28"/>
      <c r="I18" s="28"/>
      <c r="J18" s="29"/>
    </row>
    <row r="19" customFormat="false" ht="14.25" hidden="false" customHeight="true" outlineLevel="0" collapsed="false">
      <c r="A19" s="25"/>
      <c r="B19" s="25" t="s">
        <v>58</v>
      </c>
      <c r="C19" s="1" t="n">
        <v>1</v>
      </c>
      <c r="D19" s="0" t="s">
        <v>20</v>
      </c>
      <c r="E19" s="0" t="s">
        <v>34</v>
      </c>
      <c r="F19" s="1" t="s">
        <v>21</v>
      </c>
      <c r="H19" s="0" t="s">
        <v>177</v>
      </c>
      <c r="J19" s="26" t="n">
        <v>9</v>
      </c>
    </row>
    <row r="20" customFormat="false" ht="14.25" hidden="false" customHeight="true" outlineLevel="0" collapsed="false">
      <c r="A20" s="25"/>
      <c r="B20" s="27"/>
      <c r="C20" s="28" t="n">
        <v>1</v>
      </c>
      <c r="D20" s="28" t="s">
        <v>63</v>
      </c>
      <c r="E20" s="28" t="s">
        <v>64</v>
      </c>
      <c r="F20" s="28"/>
      <c r="G20" s="28"/>
      <c r="H20" s="28"/>
      <c r="I20" s="28"/>
      <c r="J20" s="29"/>
    </row>
    <row r="21" customFormat="false" ht="14.25" hidden="false" customHeight="true" outlineLevel="0" collapsed="false">
      <c r="A21" s="25"/>
      <c r="B21" s="25" t="s">
        <v>102</v>
      </c>
      <c r="C21" s="1" t="n">
        <v>1</v>
      </c>
      <c r="D21" s="0" t="s">
        <v>63</v>
      </c>
      <c r="E21" s="0" t="s">
        <v>64</v>
      </c>
      <c r="H21" s="0" t="s">
        <v>178</v>
      </c>
      <c r="J21" s="26" t="n">
        <v>7</v>
      </c>
    </row>
    <row r="22" customFormat="false" ht="14.25" hidden="false" customHeight="true" outlineLevel="0" collapsed="false">
      <c r="A22" s="25"/>
      <c r="B22" s="27"/>
      <c r="C22" s="28" t="n">
        <v>1</v>
      </c>
      <c r="D22" s="28" t="s">
        <v>39</v>
      </c>
      <c r="E22" s="28" t="s">
        <v>40</v>
      </c>
      <c r="F22" s="28"/>
      <c r="G22" s="28"/>
      <c r="H22" s="28"/>
      <c r="I22" s="28"/>
      <c r="J22" s="29"/>
    </row>
    <row r="23" customFormat="false" ht="14.25" hidden="false" customHeight="true" outlineLevel="0" collapsed="false">
      <c r="A23" s="25"/>
      <c r="B23" s="25" t="s">
        <v>89</v>
      </c>
      <c r="C23" s="1" t="n">
        <v>1</v>
      </c>
      <c r="D23" s="0" t="s">
        <v>20</v>
      </c>
      <c r="E23" s="0" t="s">
        <v>13</v>
      </c>
      <c r="F23" s="1" t="s">
        <v>21</v>
      </c>
      <c r="H23" s="0" t="s">
        <v>179</v>
      </c>
      <c r="J23" s="26" t="n">
        <v>30</v>
      </c>
    </row>
    <row r="24" customFormat="false" ht="14.25" hidden="false" customHeight="true" outlineLevel="0" collapsed="false">
      <c r="A24" s="25"/>
      <c r="B24" s="25"/>
      <c r="C24" s="1" t="n">
        <v>2</v>
      </c>
      <c r="D24" s="0" t="s">
        <v>63</v>
      </c>
      <c r="E24" s="0" t="s">
        <v>21</v>
      </c>
      <c r="J24" s="26"/>
    </row>
    <row r="25" customFormat="false" ht="14.25" hidden="false" customHeight="true" outlineLevel="0" collapsed="false">
      <c r="A25" s="27"/>
      <c r="B25" s="27"/>
      <c r="C25" s="28" t="n">
        <v>1</v>
      </c>
      <c r="D25" s="28" t="s">
        <v>39</v>
      </c>
      <c r="E25" s="28" t="s">
        <v>21</v>
      </c>
      <c r="F25" s="28"/>
      <c r="G25" s="28"/>
      <c r="H25" s="28"/>
      <c r="I25" s="28"/>
      <c r="J25" s="29"/>
    </row>
    <row r="26" customFormat="false" ht="14.25" hidden="false" customHeight="false" outlineLevel="0" collapsed="false">
      <c r="A26" s="25"/>
      <c r="B26" s="25" t="s">
        <v>91</v>
      </c>
      <c r="C26" s="1" t="n">
        <v>1</v>
      </c>
      <c r="D26" s="0" t="s">
        <v>20</v>
      </c>
      <c r="E26" s="0" t="s">
        <v>34</v>
      </c>
      <c r="F26" s="1" t="s">
        <v>21</v>
      </c>
      <c r="H26" s="0" t="s">
        <v>180</v>
      </c>
      <c r="J26" s="26" t="n">
        <v>21</v>
      </c>
    </row>
    <row r="27" customFormat="false" ht="14.25" hidden="false" customHeight="false" outlineLevel="0" collapsed="false">
      <c r="A27" s="25"/>
      <c r="B27" s="25"/>
      <c r="C27" s="1" t="n">
        <v>1</v>
      </c>
      <c r="D27" s="0" t="s">
        <v>33</v>
      </c>
      <c r="E27" s="0" t="s">
        <v>13</v>
      </c>
      <c r="F27" s="1" t="s">
        <v>35</v>
      </c>
      <c r="J27" s="26"/>
    </row>
    <row r="28" customFormat="false" ht="14.25" hidden="false" customHeight="false" outlineLevel="0" collapsed="false">
      <c r="A28" s="25"/>
      <c r="B28" s="27"/>
      <c r="C28" s="28" t="n">
        <v>1</v>
      </c>
      <c r="D28" s="28" t="s">
        <v>39</v>
      </c>
      <c r="E28" s="28" t="s">
        <v>94</v>
      </c>
      <c r="F28" s="28"/>
      <c r="G28" s="28"/>
      <c r="H28" s="28"/>
      <c r="I28" s="28"/>
      <c r="J28" s="29"/>
    </row>
    <row r="29" customFormat="false" ht="14.25" hidden="false" customHeight="false" outlineLevel="0" collapsed="false">
      <c r="A29" s="25"/>
      <c r="B29" s="25" t="s">
        <v>17</v>
      </c>
      <c r="C29" s="1" t="n">
        <v>1</v>
      </c>
      <c r="D29" s="0" t="s">
        <v>20</v>
      </c>
      <c r="E29" s="0" t="s">
        <v>13</v>
      </c>
      <c r="F29" s="1" t="s">
        <v>21</v>
      </c>
      <c r="G29" s="0" t="s">
        <v>22</v>
      </c>
      <c r="H29" s="0" t="s">
        <v>181</v>
      </c>
      <c r="J29" s="26" t="n">
        <v>18</v>
      </c>
    </row>
    <row r="30" customFormat="false" ht="14.25" hidden="false" customHeight="false" outlineLevel="0" collapsed="false">
      <c r="A30" s="25"/>
      <c r="B30" s="25"/>
      <c r="C30" s="1" t="n">
        <v>1</v>
      </c>
      <c r="D30" s="0" t="s">
        <v>28</v>
      </c>
      <c r="E30" s="0" t="s">
        <v>13</v>
      </c>
      <c r="F30" s="1" t="s">
        <v>29</v>
      </c>
      <c r="J30" s="26"/>
    </row>
    <row r="31" customFormat="false" ht="14.25" hidden="false" customHeight="false" outlineLevel="0" collapsed="false">
      <c r="A31" s="25"/>
      <c r="B31" s="25"/>
      <c r="C31" s="1" t="n">
        <v>1</v>
      </c>
      <c r="D31" s="0" t="s">
        <v>33</v>
      </c>
      <c r="E31" s="0" t="s">
        <v>34</v>
      </c>
      <c r="F31" s="1" t="s">
        <v>35</v>
      </c>
      <c r="J31" s="26"/>
    </row>
    <row r="32" customFormat="false" ht="14.25" hidden="false" customHeight="false" outlineLevel="0" collapsed="false">
      <c r="A32" s="25"/>
      <c r="B32" s="27"/>
      <c r="C32" s="28" t="n">
        <v>1</v>
      </c>
      <c r="D32" s="28" t="s">
        <v>39</v>
      </c>
      <c r="E32" s="28" t="s">
        <v>40</v>
      </c>
      <c r="F32" s="28"/>
      <c r="G32" s="28"/>
      <c r="H32" s="28"/>
      <c r="I32" s="28"/>
      <c r="J32" s="29"/>
    </row>
    <row r="33" customFormat="false" ht="14.25" hidden="false" customHeight="false" outlineLevel="0" collapsed="false">
      <c r="A33" s="25"/>
      <c r="B33" s="25" t="s">
        <v>68</v>
      </c>
      <c r="C33" s="1" t="n">
        <v>1</v>
      </c>
      <c r="D33" s="0" t="s">
        <v>20</v>
      </c>
      <c r="E33" s="0" t="s">
        <v>34</v>
      </c>
      <c r="F33" s="1" t="s">
        <v>35</v>
      </c>
      <c r="H33" s="0" t="s">
        <v>182</v>
      </c>
      <c r="J33" s="26" t="n">
        <v>11.5</v>
      </c>
    </row>
    <row r="34" customFormat="false" ht="14.25" hidden="false" customHeight="false" outlineLevel="0" collapsed="false">
      <c r="A34" s="25"/>
      <c r="B34" s="25"/>
      <c r="C34" s="1" t="n">
        <v>1</v>
      </c>
      <c r="D34" s="0" t="s">
        <v>28</v>
      </c>
      <c r="E34" s="0" t="s">
        <v>13</v>
      </c>
      <c r="F34" s="1" t="s">
        <v>29</v>
      </c>
      <c r="J34" s="26"/>
    </row>
    <row r="35" customFormat="false" ht="14.25" hidden="false" customHeight="false" outlineLevel="0" collapsed="false">
      <c r="A35" s="25"/>
      <c r="B35" s="27"/>
      <c r="C35" s="28" t="n">
        <v>1</v>
      </c>
      <c r="D35" s="28" t="s">
        <v>33</v>
      </c>
      <c r="E35" s="28" t="s">
        <v>34</v>
      </c>
      <c r="F35" s="28" t="s">
        <v>35</v>
      </c>
      <c r="G35" s="28"/>
      <c r="H35" s="28"/>
      <c r="I35" s="28"/>
      <c r="J35" s="29"/>
    </row>
    <row r="36" customFormat="false" ht="14.25" hidden="false" customHeight="false" outlineLevel="0" collapsed="false">
      <c r="A36" s="25"/>
      <c r="B36" s="25" t="s">
        <v>80</v>
      </c>
      <c r="C36" s="1" t="n">
        <v>1</v>
      </c>
      <c r="D36" s="0" t="s">
        <v>28</v>
      </c>
      <c r="E36" s="0" t="s">
        <v>34</v>
      </c>
      <c r="F36" s="1" t="s">
        <v>29</v>
      </c>
      <c r="H36" s="0" t="s">
        <v>183</v>
      </c>
      <c r="J36" s="26" t="n">
        <v>9</v>
      </c>
    </row>
    <row r="37" customFormat="false" ht="14.25" hidden="false" customHeight="false" outlineLevel="0" collapsed="false">
      <c r="A37" s="25"/>
      <c r="B37" s="27"/>
      <c r="C37" s="28" t="n">
        <v>1</v>
      </c>
      <c r="D37" s="28" t="s">
        <v>63</v>
      </c>
      <c r="E37" s="28" t="s">
        <v>29</v>
      </c>
      <c r="F37" s="28"/>
      <c r="G37" s="28"/>
      <c r="H37" s="28"/>
      <c r="I37" s="28"/>
      <c r="J37" s="29"/>
    </row>
    <row r="38" customFormat="false" ht="14.25" hidden="false" customHeight="false" outlineLevel="0" collapsed="false">
      <c r="A38" s="25"/>
      <c r="B38" s="25" t="s">
        <v>97</v>
      </c>
      <c r="C38" s="1" t="n">
        <v>1</v>
      </c>
      <c r="D38" s="0" t="s">
        <v>20</v>
      </c>
      <c r="E38" s="0" t="s">
        <v>13</v>
      </c>
      <c r="F38" s="1" t="s">
        <v>35</v>
      </c>
      <c r="H38" s="0" t="s">
        <v>184</v>
      </c>
      <c r="J38" s="26" t="n">
        <v>7.5</v>
      </c>
    </row>
    <row r="39" customFormat="false" ht="14.25" hidden="false" customHeight="false" outlineLevel="0" collapsed="false">
      <c r="A39" s="25"/>
      <c r="B39" s="27"/>
      <c r="C39" s="28" t="n">
        <v>1</v>
      </c>
      <c r="D39" s="28" t="s">
        <v>28</v>
      </c>
      <c r="E39" s="28" t="s">
        <v>13</v>
      </c>
      <c r="F39" s="28" t="s">
        <v>29</v>
      </c>
      <c r="G39" s="28"/>
      <c r="H39" s="28"/>
      <c r="I39" s="28"/>
      <c r="J39" s="29"/>
    </row>
    <row r="40" customFormat="false" ht="14.25" hidden="false" customHeight="false" outlineLevel="0" collapsed="false">
      <c r="A40" s="25"/>
      <c r="B40" s="25" t="s">
        <v>104</v>
      </c>
      <c r="C40" s="1" t="n">
        <v>1</v>
      </c>
      <c r="D40" s="0" t="s">
        <v>28</v>
      </c>
      <c r="E40" s="0" t="s">
        <v>13</v>
      </c>
      <c r="F40" s="1" t="s">
        <v>29</v>
      </c>
      <c r="G40" s="0" t="s">
        <v>105</v>
      </c>
      <c r="H40" s="0" t="s">
        <v>185</v>
      </c>
      <c r="J40" s="26" t="n">
        <v>27</v>
      </c>
    </row>
    <row r="41" customFormat="false" ht="14.25" hidden="false" customHeight="false" outlineLevel="0" collapsed="false">
      <c r="A41" s="25"/>
      <c r="B41" s="25"/>
      <c r="C41" s="1" t="n">
        <v>1</v>
      </c>
      <c r="D41" s="0" t="s">
        <v>33</v>
      </c>
      <c r="E41" s="0" t="s">
        <v>13</v>
      </c>
      <c r="F41" s="1" t="s">
        <v>35</v>
      </c>
      <c r="J41" s="26"/>
    </row>
    <row r="42" customFormat="false" ht="14.25" hidden="false" customHeight="false" outlineLevel="0" collapsed="false">
      <c r="A42" s="25"/>
      <c r="B42" s="25"/>
      <c r="C42" s="1" t="n">
        <v>1</v>
      </c>
      <c r="D42" s="0" t="s">
        <v>63</v>
      </c>
      <c r="E42" s="0" t="s">
        <v>64</v>
      </c>
      <c r="J42" s="26"/>
    </row>
    <row r="43" customFormat="false" ht="14.25" hidden="false" customHeight="false" outlineLevel="0" collapsed="false">
      <c r="A43" s="25"/>
      <c r="B43" s="25"/>
      <c r="C43" s="1" t="n">
        <v>1</v>
      </c>
      <c r="D43" s="0" t="s">
        <v>39</v>
      </c>
      <c r="E43" s="0" t="s">
        <v>94</v>
      </c>
      <c r="J43" s="26"/>
    </row>
    <row r="44" customFormat="false" ht="14.25" hidden="false" customHeight="false" outlineLevel="0" collapsed="false">
      <c r="A44" s="27"/>
      <c r="B44" s="27"/>
      <c r="C44" s="28" t="n">
        <v>1</v>
      </c>
      <c r="D44" s="28" t="s">
        <v>20</v>
      </c>
      <c r="E44" s="28" t="s">
        <v>13</v>
      </c>
      <c r="F44" s="28" t="s">
        <v>46</v>
      </c>
      <c r="G44" s="28"/>
      <c r="H44" s="28"/>
      <c r="I44" s="28"/>
      <c r="J44" s="29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5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226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2020-06-08T14:04:45Z</dcterms:created>
  <dc:creator>Unknown Creator</dc:creator>
  <dc:description/>
  <dc:language>fr-FR</dc:language>
  <cp:lastModifiedBy/>
  <dcterms:modified xsi:type="dcterms:W3CDTF">2024-09-03T00:48:58Z</dcterms:modified>
  <cp:revision>5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