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benjaminbeaulieu/Desktop/RECETTE LBF/"/>
    </mc:Choice>
  </mc:AlternateContent>
  <xr:revisionPtr revIDLastSave="0" documentId="8_{DBC7035B-BB2C-324E-A852-2949B6360524}" xr6:coauthVersionLast="47" xr6:coauthVersionMax="47" xr10:uidLastSave="{00000000-0000-0000-0000-000000000000}"/>
  <bookViews>
    <workbookView xWindow="0" yWindow="460" windowWidth="25580" windowHeight="14500" tabRatio="500" activeTab="4"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production!$A$1:$BD$43</definedName>
    <definedName name="Print_Area" localSheetId="5">quantite_commandee!$A$1:$V$54</definedName>
    <definedName name="Print_Area" localSheetId="6">quantite_matiere!$A$1:$V$54</definedName>
    <definedName name="Print_Area" localSheetId="1">'tableau_des-recettes'!$A$1:$Y$78</definedName>
    <definedName name="_xlnm.Print_Area" localSheetId="16">cp_bl!$A:$I</definedName>
    <definedName name="_xlnm.Print_Area" localSheetId="17">cp_bl_print!$A:$K</definedName>
    <definedName name="_xlnm.Print_Area" localSheetId="1">'tableau_des-recettes'!$B$2:$X$110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 i="19" l="1"/>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L139" i="17"/>
  <c r="K139" i="17"/>
  <c r="K138" i="17"/>
  <c r="L137" i="17"/>
  <c r="K137" i="17"/>
  <c r="K136" i="17"/>
  <c r="L135" i="17"/>
  <c r="K135" i="17"/>
  <c r="K134" i="17"/>
  <c r="L133" i="17"/>
  <c r="K133" i="17"/>
  <c r="K132" i="17"/>
  <c r="L131" i="17"/>
  <c r="K131" i="17"/>
  <c r="K130" i="17"/>
  <c r="L129" i="17"/>
  <c r="K129" i="17"/>
  <c r="K128" i="17"/>
  <c r="L127" i="17"/>
  <c r="K127" i="17"/>
  <c r="K126" i="17"/>
  <c r="L125" i="17"/>
  <c r="K125" i="17"/>
  <c r="K124" i="17"/>
  <c r="L123" i="17"/>
  <c r="K123" i="17"/>
  <c r="K122" i="17"/>
  <c r="L121" i="17"/>
  <c r="K121" i="17"/>
  <c r="K120" i="17"/>
  <c r="L119" i="17"/>
  <c r="K119" i="17"/>
  <c r="K118" i="17"/>
  <c r="L117" i="17"/>
  <c r="K117" i="17"/>
  <c r="K116" i="17"/>
  <c r="L115" i="17"/>
  <c r="K115" i="17"/>
  <c r="K114" i="17"/>
  <c r="L113" i="17"/>
  <c r="K113" i="17"/>
  <c r="L112" i="17"/>
  <c r="K112" i="17"/>
  <c r="L111" i="17"/>
  <c r="K111" i="17"/>
  <c r="L110" i="17"/>
  <c r="K110" i="17"/>
  <c r="L109" i="17"/>
  <c r="K109" i="17"/>
  <c r="L108" i="17"/>
  <c r="K108" i="17"/>
  <c r="L107" i="17"/>
  <c r="K107" i="17"/>
  <c r="L106" i="17"/>
  <c r="K106" i="17"/>
  <c r="L105" i="17"/>
  <c r="K105" i="17"/>
  <c r="L104" i="17"/>
  <c r="K104" i="17"/>
  <c r="L103" i="17"/>
  <c r="K103" i="17"/>
  <c r="L102" i="17"/>
  <c r="K102" i="17"/>
  <c r="L101" i="17"/>
  <c r="K101" i="17"/>
  <c r="L100" i="17"/>
  <c r="K100" i="17"/>
  <c r="L99" i="17"/>
  <c r="K99" i="17"/>
  <c r="L98" i="17"/>
  <c r="K98" i="17"/>
  <c r="L97" i="17"/>
  <c r="K97" i="17"/>
  <c r="L96" i="17"/>
  <c r="K96" i="17"/>
  <c r="L95" i="17"/>
  <c r="K95" i="17"/>
  <c r="L94" i="17"/>
  <c r="K94" i="17"/>
  <c r="L93" i="17"/>
  <c r="K93" i="17"/>
  <c r="L92" i="17"/>
  <c r="K92" i="17"/>
  <c r="L91" i="17"/>
  <c r="K91" i="17"/>
  <c r="L90" i="17"/>
  <c r="K90" i="17"/>
  <c r="L89" i="17"/>
  <c r="K89" i="17"/>
  <c r="L88" i="17"/>
  <c r="K88" i="17"/>
  <c r="L87" i="17"/>
  <c r="K87" i="17"/>
  <c r="L86" i="17"/>
  <c r="K86" i="17"/>
  <c r="L85" i="17"/>
  <c r="K85" i="17"/>
  <c r="L84" i="17"/>
  <c r="K84" i="17"/>
  <c r="L83" i="17"/>
  <c r="K83" i="17"/>
  <c r="L82" i="17"/>
  <c r="K82" i="17"/>
  <c r="L81" i="17"/>
  <c r="K81" i="17"/>
  <c r="L80" i="17"/>
  <c r="K80" i="17"/>
  <c r="L79" i="17"/>
  <c r="K79" i="17"/>
  <c r="L78" i="17"/>
  <c r="K78" i="17"/>
  <c r="L77" i="17"/>
  <c r="K77" i="17"/>
  <c r="L76" i="17"/>
  <c r="K76" i="17"/>
  <c r="L75" i="17"/>
  <c r="K75" i="17"/>
  <c r="L74" i="17"/>
  <c r="K74" i="17"/>
  <c r="L73" i="17"/>
  <c r="K73" i="17"/>
  <c r="L72" i="17"/>
  <c r="K72" i="17"/>
  <c r="L71" i="17"/>
  <c r="K71" i="17"/>
  <c r="L70" i="17"/>
  <c r="K70" i="17"/>
  <c r="L69" i="17"/>
  <c r="K69" i="17"/>
  <c r="L68" i="17"/>
  <c r="K68" i="17"/>
  <c r="L67" i="17"/>
  <c r="K67" i="17"/>
  <c r="L66" i="17"/>
  <c r="K66" i="17"/>
  <c r="L65" i="17"/>
  <c r="K65" i="17"/>
  <c r="L64" i="17"/>
  <c r="K64" i="17"/>
  <c r="L63" i="17"/>
  <c r="K63" i="17"/>
  <c r="L62" i="17"/>
  <c r="K62" i="17"/>
  <c r="L61" i="17"/>
  <c r="K61" i="17"/>
  <c r="L60" i="17"/>
  <c r="K60" i="17"/>
  <c r="L59" i="17"/>
  <c r="K59" i="17"/>
  <c r="L58" i="17"/>
  <c r="K58" i="17"/>
  <c r="L57" i="17"/>
  <c r="K57" i="17"/>
  <c r="L56" i="17"/>
  <c r="K56" i="17"/>
  <c r="L55" i="17"/>
  <c r="K55" i="17"/>
  <c r="L54" i="17"/>
  <c r="K54" i="17"/>
  <c r="L53" i="17"/>
  <c r="K53" i="17"/>
  <c r="L52" i="17"/>
  <c r="K52" i="17"/>
  <c r="L51" i="17"/>
  <c r="K51" i="17"/>
  <c r="L50" i="17"/>
  <c r="K50" i="17"/>
  <c r="L49" i="17"/>
  <c r="K49" i="17"/>
  <c r="L48" i="17"/>
  <c r="K48" i="17"/>
  <c r="L47" i="17"/>
  <c r="K47" i="17"/>
  <c r="L46" i="17"/>
  <c r="K46" i="17"/>
  <c r="L45" i="17"/>
  <c r="K45" i="17"/>
  <c r="L44" i="17"/>
  <c r="K44" i="17"/>
  <c r="L43" i="17"/>
  <c r="K43" i="17"/>
  <c r="L42" i="17"/>
  <c r="K42" i="17"/>
  <c r="L41" i="17"/>
  <c r="K41" i="17"/>
  <c r="L40" i="17"/>
  <c r="K40" i="17"/>
  <c r="L39" i="17"/>
  <c r="K39" i="17"/>
  <c r="L38" i="17"/>
  <c r="K38" i="17"/>
  <c r="L37" i="17"/>
  <c r="K37" i="17"/>
  <c r="L36" i="17"/>
  <c r="K36" i="17"/>
  <c r="L35" i="17"/>
  <c r="K35" i="17"/>
  <c r="L34" i="17"/>
  <c r="K34" i="17"/>
  <c r="L33" i="17"/>
  <c r="K33" i="17"/>
  <c r="L32" i="17"/>
  <c r="K32" i="17"/>
  <c r="L31" i="17"/>
  <c r="K31" i="17"/>
  <c r="L30" i="17"/>
  <c r="K30" i="17"/>
  <c r="L29" i="17"/>
  <c r="K29" i="17"/>
  <c r="L28" i="17"/>
  <c r="K28" i="17"/>
  <c r="L27" i="17"/>
  <c r="K27" i="17"/>
  <c r="L26" i="17"/>
  <c r="K26" i="17"/>
  <c r="L25" i="17"/>
  <c r="K25" i="17"/>
  <c r="L24" i="17"/>
  <c r="K24" i="17"/>
  <c r="L23" i="17"/>
  <c r="K23" i="17"/>
  <c r="L22" i="17"/>
  <c r="K22" i="17"/>
  <c r="L21" i="17"/>
  <c r="K21" i="17"/>
  <c r="L20" i="17"/>
  <c r="K20" i="17"/>
  <c r="L19" i="17"/>
  <c r="K19" i="17"/>
  <c r="L18" i="17"/>
  <c r="K18" i="17"/>
  <c r="L17" i="17"/>
  <c r="K17" i="17"/>
  <c r="L16" i="17"/>
  <c r="K16" i="17"/>
  <c r="L15" i="17"/>
  <c r="K15" i="17"/>
  <c r="L14" i="17"/>
  <c r="K14" i="17"/>
  <c r="L13" i="17"/>
  <c r="K13" i="17"/>
  <c r="L12" i="17"/>
  <c r="K12" i="17"/>
  <c r="L11" i="17"/>
  <c r="K11" i="17"/>
  <c r="L10" i="17"/>
  <c r="K10" i="17"/>
  <c r="L9" i="17"/>
  <c r="K9" i="17"/>
  <c r="L8" i="17"/>
  <c r="K8" i="17"/>
  <c r="L7" i="17"/>
  <c r="K7" i="17"/>
  <c r="L6" i="17"/>
  <c r="K6" i="17"/>
  <c r="L5" i="17"/>
  <c r="K5" i="17"/>
  <c r="L4" i="17"/>
  <c r="K4" i="17"/>
  <c r="L3" i="17"/>
  <c r="K3" i="17"/>
  <c r="L2" i="17"/>
  <c r="K2" i="17"/>
  <c r="L1" i="17"/>
  <c r="K1" i="17"/>
  <c r="B12" i="8"/>
  <c r="AL53" i="7"/>
  <c r="AG53" i="7"/>
  <c r="AE53" i="7"/>
  <c r="AC53" i="7"/>
  <c r="AL52" i="7"/>
  <c r="AJ52" i="7"/>
  <c r="AG52" i="7"/>
  <c r="AV34" i="7"/>
  <c r="AV29" i="7"/>
  <c r="BB19" i="7"/>
  <c r="BA11" i="7"/>
  <c r="BA10" i="7"/>
  <c r="AD7" i="7"/>
  <c r="B7" i="7"/>
  <c r="AD5" i="7"/>
  <c r="AD6" i="7" s="1"/>
  <c r="AQ3" i="7"/>
  <c r="AD3" i="7"/>
  <c r="T3" i="7"/>
  <c r="BE2" i="7"/>
  <c r="AD2" i="7"/>
  <c r="T2" i="7"/>
  <c r="T5" i="7" s="1"/>
  <c r="T6" i="7" s="1"/>
  <c r="H2" i="7"/>
  <c r="H5" i="7" s="1"/>
  <c r="H6" i="7" s="1"/>
  <c r="A1" i="7"/>
  <c r="AR53" i="6"/>
  <c r="AL53" i="6"/>
  <c r="AJ53" i="6"/>
  <c r="AG53" i="6"/>
  <c r="AE53" i="6"/>
  <c r="AC53" i="6"/>
  <c r="Z51" i="6"/>
  <c r="Z50" i="6"/>
  <c r="Z49" i="6"/>
  <c r="Z48" i="6"/>
  <c r="Z43" i="6"/>
  <c r="Z42" i="6"/>
  <c r="Z41" i="6"/>
  <c r="Z40" i="6"/>
  <c r="Z38" i="6"/>
  <c r="Z37" i="6"/>
  <c r="Z36" i="6"/>
  <c r="Z35" i="6"/>
  <c r="AV34" i="6"/>
  <c r="Z34" i="6"/>
  <c r="AV29" i="6"/>
  <c r="Z29" i="6"/>
  <c r="Z28" i="6"/>
  <c r="Z26" i="6"/>
  <c r="Z25" i="6"/>
  <c r="Z24" i="6"/>
  <c r="Z23" i="6"/>
  <c r="Z22" i="6"/>
  <c r="Z21" i="6"/>
  <c r="Z20" i="6"/>
  <c r="Z19" i="6"/>
  <c r="Z18" i="6"/>
  <c r="Z17" i="6"/>
  <c r="Z16" i="6"/>
  <c r="Z15" i="6"/>
  <c r="Z14" i="6"/>
  <c r="Z13" i="6"/>
  <c r="Z12" i="6"/>
  <c r="Z11" i="6"/>
  <c r="Z10" i="6"/>
  <c r="Z9" i="6"/>
  <c r="AT7" i="6"/>
  <c r="AO7" i="6"/>
  <c r="V7" i="6"/>
  <c r="H6" i="6"/>
  <c r="T5" i="6"/>
  <c r="T6" i="6" s="1"/>
  <c r="AQ3" i="6"/>
  <c r="AD3" i="6"/>
  <c r="AD5" i="6" s="1"/>
  <c r="AD6" i="6" s="1"/>
  <c r="AD8" i="6" s="1"/>
  <c r="T3" i="6"/>
  <c r="AF2" i="6"/>
  <c r="AF5" i="6" s="1"/>
  <c r="AF6" i="6" s="1"/>
  <c r="AD2" i="6"/>
  <c r="AB2" i="6"/>
  <c r="AB5" i="6" s="1"/>
  <c r="AB6" i="6" s="1"/>
  <c r="T2" i="6"/>
  <c r="H2" i="6"/>
  <c r="H5" i="6" s="1"/>
  <c r="A1" i="6"/>
  <c r="AS47" i="5"/>
  <c r="AT7" i="7" s="1"/>
  <c r="AP47" i="5"/>
  <c r="AO47" i="5"/>
  <c r="AP7" i="6" s="1"/>
  <c r="AM47" i="5"/>
  <c r="AJ47" i="5"/>
  <c r="AK7" i="7" s="1"/>
  <c r="AF47" i="5"/>
  <c r="AE47" i="5"/>
  <c r="AC47" i="5"/>
  <c r="C47" i="5"/>
  <c r="AS46" i="5"/>
  <c r="AR46" i="5"/>
  <c r="AR47" i="5" s="1"/>
  <c r="AQ46" i="5"/>
  <c r="AQ47" i="5" s="1"/>
  <c r="AP46" i="5"/>
  <c r="AO46" i="5"/>
  <c r="AN46" i="5"/>
  <c r="AN47" i="5" s="1"/>
  <c r="AO7" i="7" s="1"/>
  <c r="AM46" i="5"/>
  <c r="AL46" i="5"/>
  <c r="AL47" i="5" s="1"/>
  <c r="AJ46" i="5"/>
  <c r="AI46" i="5"/>
  <c r="AI47" i="5" s="1"/>
  <c r="AH46" i="5"/>
  <c r="AH47" i="5" s="1"/>
  <c r="AF46" i="5"/>
  <c r="AD46" i="5"/>
  <c r="AD47" i="5" s="1"/>
  <c r="AD7" i="6" s="1"/>
  <c r="AC46" i="5"/>
  <c r="Z46" i="5"/>
  <c r="Z47" i="5" s="1"/>
  <c r="X46" i="5"/>
  <c r="X47" i="5" s="1"/>
  <c r="V46" i="5"/>
  <c r="V47" i="5" s="1"/>
  <c r="V7" i="7" s="1"/>
  <c r="R46" i="5"/>
  <c r="R47" i="5" s="1"/>
  <c r="R7" i="7" s="1"/>
  <c r="P46" i="5"/>
  <c r="P47" i="5" s="1"/>
  <c r="N46" i="5"/>
  <c r="N47" i="5" s="1"/>
  <c r="K46" i="5"/>
  <c r="K47" i="5" s="1"/>
  <c r="G46" i="5"/>
  <c r="G47" i="5" s="1"/>
  <c r="C46" i="5"/>
  <c r="B46" i="5"/>
  <c r="B47" i="5" s="1"/>
  <c r="B7" i="6" s="1"/>
  <c r="AV45" i="5"/>
  <c r="T11" i="5"/>
  <c r="N11" i="5"/>
  <c r="K11" i="5"/>
  <c r="J11" i="5"/>
  <c r="H11" i="5"/>
  <c r="G11" i="5"/>
  <c r="D11" i="5"/>
  <c r="C11" i="5"/>
  <c r="T10" i="5"/>
  <c r="H10" i="5"/>
  <c r="H9" i="5"/>
  <c r="N6" i="5"/>
  <c r="M6" i="5"/>
  <c r="AB5" i="5"/>
  <c r="G5" i="5"/>
  <c r="F5" i="5"/>
  <c r="AT4" i="5"/>
  <c r="H4" i="5"/>
  <c r="G4" i="5"/>
  <c r="C4" i="5"/>
  <c r="H3" i="5"/>
  <c r="G3" i="5"/>
  <c r="AB2" i="5"/>
  <c r="D48" i="4"/>
  <c r="D47" i="4"/>
  <c r="D45" i="4"/>
  <c r="D42" i="4"/>
  <c r="D41" i="4"/>
  <c r="H39" i="4"/>
  <c r="H38" i="4"/>
  <c r="H37" i="4"/>
  <c r="H36" i="4"/>
  <c r="H35" i="4"/>
  <c r="H33" i="4"/>
  <c r="H32" i="4"/>
  <c r="D32" i="4"/>
  <c r="D31" i="4"/>
  <c r="D30" i="4"/>
  <c r="H29" i="4"/>
  <c r="C20" i="4"/>
  <c r="E3" i="4"/>
  <c r="B1109" i="3"/>
  <c r="F1108" i="3"/>
  <c r="B1108" i="3"/>
  <c r="B1107" i="3"/>
  <c r="F1107" i="3" s="1"/>
  <c r="B1106" i="3"/>
  <c r="F1106" i="3" s="1"/>
  <c r="B1105" i="3"/>
  <c r="F1105" i="3" s="1"/>
  <c r="F1104" i="3"/>
  <c r="B1104" i="3"/>
  <c r="B1103" i="3"/>
  <c r="F1103" i="3" s="1"/>
  <c r="B1102" i="3"/>
  <c r="F1102" i="3" s="1"/>
  <c r="B1101" i="3"/>
  <c r="F1101" i="3" s="1"/>
  <c r="F1100" i="3"/>
  <c r="B1100" i="3"/>
  <c r="B1099" i="3"/>
  <c r="F1099" i="3" s="1"/>
  <c r="B1098" i="3"/>
  <c r="F1098" i="3" s="1"/>
  <c r="B1097" i="3"/>
  <c r="F1097" i="3" s="1"/>
  <c r="F1096" i="3"/>
  <c r="B1096" i="3"/>
  <c r="B1095" i="3"/>
  <c r="F1095" i="3" s="1"/>
  <c r="F1094" i="3"/>
  <c r="E1094" i="3"/>
  <c r="B1094" i="3"/>
  <c r="F1093" i="3"/>
  <c r="B1093" i="3"/>
  <c r="F1092" i="3"/>
  <c r="B1092" i="3"/>
  <c r="F1091" i="3"/>
  <c r="B1091" i="3"/>
  <c r="F1090" i="3"/>
  <c r="B1090" i="3"/>
  <c r="F1089" i="3"/>
  <c r="B1089" i="3"/>
  <c r="F1088" i="3"/>
  <c r="B1088" i="3"/>
  <c r="F1087" i="3"/>
  <c r="B1087" i="3"/>
  <c r="F1086" i="3"/>
  <c r="B1086" i="3"/>
  <c r="F1085" i="3"/>
  <c r="B1085" i="3"/>
  <c r="F1084" i="3"/>
  <c r="B1084" i="3"/>
  <c r="F1083" i="3"/>
  <c r="B1083" i="3"/>
  <c r="F1082" i="3"/>
  <c r="F1109" i="3" s="1"/>
  <c r="B1082" i="3"/>
  <c r="F1078" i="3"/>
  <c r="B1078" i="3"/>
  <c r="F1073" i="3"/>
  <c r="B1073" i="3"/>
  <c r="F1072" i="3"/>
  <c r="B1072" i="3"/>
  <c r="B1071" i="3"/>
  <c r="F1071" i="3" s="1"/>
  <c r="F1070" i="3"/>
  <c r="B1070" i="3"/>
  <c r="B1069" i="3"/>
  <c r="F1069" i="3" s="1"/>
  <c r="F1068" i="3"/>
  <c r="B1068" i="3"/>
  <c r="B1067" i="3"/>
  <c r="F1067" i="3" s="1"/>
  <c r="F1066" i="3"/>
  <c r="B1066" i="3"/>
  <c r="B1065" i="3"/>
  <c r="F1065" i="3" s="1"/>
  <c r="F1064" i="3"/>
  <c r="B1064" i="3"/>
  <c r="B1063" i="3"/>
  <c r="F1063" i="3" s="1"/>
  <c r="F1062" i="3"/>
  <c r="B1062" i="3"/>
  <c r="B1061" i="3"/>
  <c r="F1061" i="3" s="1"/>
  <c r="F1060" i="3"/>
  <c r="B1060" i="3"/>
  <c r="B1059" i="3"/>
  <c r="F1059" i="3" s="1"/>
  <c r="E1058" i="3"/>
  <c r="B1058" i="3"/>
  <c r="F1058" i="3" s="1"/>
  <c r="F1057" i="3"/>
  <c r="B1057" i="3"/>
  <c r="B1056" i="3"/>
  <c r="F1056" i="3" s="1"/>
  <c r="B1055" i="3"/>
  <c r="F1055" i="3" s="1"/>
  <c r="B1054" i="3"/>
  <c r="F1054" i="3" s="1"/>
  <c r="F1053" i="3"/>
  <c r="B1053" i="3"/>
  <c r="B1052" i="3"/>
  <c r="F1052" i="3" s="1"/>
  <c r="B1051" i="3"/>
  <c r="F1051" i="3" s="1"/>
  <c r="B1050" i="3"/>
  <c r="F1050" i="3" s="1"/>
  <c r="F1049" i="3"/>
  <c r="B1049" i="3"/>
  <c r="B1048" i="3"/>
  <c r="F1048" i="3" s="1"/>
  <c r="B1047" i="3"/>
  <c r="F1047" i="3" s="1"/>
  <c r="B1046" i="3"/>
  <c r="F1046" i="3" s="1"/>
  <c r="F1042" i="3"/>
  <c r="B1042" i="3"/>
  <c r="B1037" i="3"/>
  <c r="B1036" i="3"/>
  <c r="F1036" i="3" s="1"/>
  <c r="F1035" i="3"/>
  <c r="B1035" i="3"/>
  <c r="B1034" i="3"/>
  <c r="F1034" i="3" s="1"/>
  <c r="B1033" i="3"/>
  <c r="F1033" i="3" s="1"/>
  <c r="B1032" i="3"/>
  <c r="F1032" i="3" s="1"/>
  <c r="F1031" i="3"/>
  <c r="B1031" i="3"/>
  <c r="B1030" i="3"/>
  <c r="F1030" i="3" s="1"/>
  <c r="B1029" i="3"/>
  <c r="F1029" i="3" s="1"/>
  <c r="B1028" i="3"/>
  <c r="F1028" i="3" s="1"/>
  <c r="F1027" i="3"/>
  <c r="B1027" i="3"/>
  <c r="B1026" i="3"/>
  <c r="F1026" i="3" s="1"/>
  <c r="B1025" i="3"/>
  <c r="F1025" i="3" s="1"/>
  <c r="B1024" i="3"/>
  <c r="F1024" i="3" s="1"/>
  <c r="F1023" i="3"/>
  <c r="B1023" i="3"/>
  <c r="E1022" i="3"/>
  <c r="B1022" i="3"/>
  <c r="F1022" i="3" s="1"/>
  <c r="F1021" i="3"/>
  <c r="B1021" i="3"/>
  <c r="F1020" i="3"/>
  <c r="B1020" i="3"/>
  <c r="F1019" i="3"/>
  <c r="B1019" i="3"/>
  <c r="F1018" i="3"/>
  <c r="B1018" i="3"/>
  <c r="F1017" i="3"/>
  <c r="B1017" i="3"/>
  <c r="F1016" i="3"/>
  <c r="B1016" i="3"/>
  <c r="F1015" i="3"/>
  <c r="B1015" i="3"/>
  <c r="F1014" i="3"/>
  <c r="B1014" i="3"/>
  <c r="F1013" i="3"/>
  <c r="B1013" i="3"/>
  <c r="F1012" i="3"/>
  <c r="B1012" i="3"/>
  <c r="F1011" i="3"/>
  <c r="B1011" i="3"/>
  <c r="F1010" i="3"/>
  <c r="F1037" i="3" s="1"/>
  <c r="B1010" i="3"/>
  <c r="F1006" i="3"/>
  <c r="B1006" i="3"/>
  <c r="B1000" i="3"/>
  <c r="F1000" i="3" s="1"/>
  <c r="F999" i="3"/>
  <c r="B999" i="3"/>
  <c r="B998" i="3"/>
  <c r="F998" i="3" s="1"/>
  <c r="F997" i="3"/>
  <c r="B997" i="3"/>
  <c r="B996" i="3"/>
  <c r="F996" i="3" s="1"/>
  <c r="F995" i="3"/>
  <c r="B995" i="3"/>
  <c r="B994" i="3"/>
  <c r="F994" i="3" s="1"/>
  <c r="F993" i="3"/>
  <c r="B993" i="3"/>
  <c r="B992" i="3"/>
  <c r="F992" i="3" s="1"/>
  <c r="F991" i="3"/>
  <c r="B991" i="3"/>
  <c r="B990" i="3"/>
  <c r="F990" i="3" s="1"/>
  <c r="F989" i="3"/>
  <c r="B989" i="3"/>
  <c r="B988" i="3"/>
  <c r="F988" i="3" s="1"/>
  <c r="F987" i="3"/>
  <c r="B987" i="3"/>
  <c r="F986" i="3"/>
  <c r="E986" i="3"/>
  <c r="B986" i="3"/>
  <c r="B985" i="3"/>
  <c r="F985" i="3" s="1"/>
  <c r="B984" i="3"/>
  <c r="F984" i="3" s="1"/>
  <c r="B983" i="3"/>
  <c r="F983" i="3" s="1"/>
  <c r="F982" i="3"/>
  <c r="B982" i="3"/>
  <c r="B981" i="3"/>
  <c r="F981" i="3" s="1"/>
  <c r="B980" i="3"/>
  <c r="F980" i="3" s="1"/>
  <c r="B979" i="3"/>
  <c r="F979" i="3" s="1"/>
  <c r="F978" i="3"/>
  <c r="B978" i="3"/>
  <c r="B977" i="3"/>
  <c r="F977" i="3" s="1"/>
  <c r="B976" i="3"/>
  <c r="F976" i="3" s="1"/>
  <c r="B975" i="3"/>
  <c r="F975" i="3" s="1"/>
  <c r="F974" i="3"/>
  <c r="F1001" i="3" s="1"/>
  <c r="B974" i="3"/>
  <c r="B1001" i="3" s="1"/>
  <c r="B970" i="3"/>
  <c r="F970" i="3" s="1"/>
  <c r="B965" i="3"/>
  <c r="F964" i="3"/>
  <c r="B964" i="3"/>
  <c r="B963" i="3"/>
  <c r="F963" i="3" s="1"/>
  <c r="B962" i="3"/>
  <c r="F962" i="3" s="1"/>
  <c r="B961" i="3"/>
  <c r="F961" i="3" s="1"/>
  <c r="F960" i="3"/>
  <c r="B960" i="3"/>
  <c r="B959" i="3"/>
  <c r="F959" i="3" s="1"/>
  <c r="B958" i="3"/>
  <c r="F958" i="3" s="1"/>
  <c r="B957" i="3"/>
  <c r="F957" i="3" s="1"/>
  <c r="F956" i="3"/>
  <c r="B956" i="3"/>
  <c r="B955" i="3"/>
  <c r="F955" i="3" s="1"/>
  <c r="B954" i="3"/>
  <c r="F954" i="3" s="1"/>
  <c r="B953" i="3"/>
  <c r="F953" i="3" s="1"/>
  <c r="F952" i="3"/>
  <c r="B952" i="3"/>
  <c r="B951" i="3"/>
  <c r="F951" i="3" s="1"/>
  <c r="F950" i="3"/>
  <c r="E950" i="3"/>
  <c r="B950" i="3"/>
  <c r="F949" i="3"/>
  <c r="B949" i="3"/>
  <c r="F948" i="3"/>
  <c r="B948" i="3"/>
  <c r="F947" i="3"/>
  <c r="B947" i="3"/>
  <c r="F946" i="3"/>
  <c r="B946" i="3"/>
  <c r="F945" i="3"/>
  <c r="B945" i="3"/>
  <c r="F944" i="3"/>
  <c r="B944" i="3"/>
  <c r="F943" i="3"/>
  <c r="B943" i="3"/>
  <c r="F942" i="3"/>
  <c r="B942" i="3"/>
  <c r="F941" i="3"/>
  <c r="B941" i="3"/>
  <c r="F940" i="3"/>
  <c r="B940" i="3"/>
  <c r="F939" i="3"/>
  <c r="B939" i="3"/>
  <c r="F938" i="3"/>
  <c r="F965" i="3" s="1"/>
  <c r="B938" i="3"/>
  <c r="F934" i="3"/>
  <c r="B934" i="3"/>
  <c r="F929" i="3"/>
  <c r="B929" i="3"/>
  <c r="F928" i="3"/>
  <c r="B928" i="3"/>
  <c r="B927" i="3"/>
  <c r="F927" i="3" s="1"/>
  <c r="F926" i="3"/>
  <c r="B926" i="3"/>
  <c r="B925" i="3"/>
  <c r="F925" i="3" s="1"/>
  <c r="F924" i="3"/>
  <c r="B924" i="3"/>
  <c r="B923" i="3"/>
  <c r="F923" i="3" s="1"/>
  <c r="F922" i="3"/>
  <c r="B922" i="3"/>
  <c r="B921" i="3"/>
  <c r="F921" i="3" s="1"/>
  <c r="F920" i="3"/>
  <c r="B920" i="3"/>
  <c r="B919" i="3"/>
  <c r="F919" i="3" s="1"/>
  <c r="F918" i="3"/>
  <c r="B918" i="3"/>
  <c r="B917" i="3"/>
  <c r="F917" i="3" s="1"/>
  <c r="F916" i="3"/>
  <c r="B916" i="3"/>
  <c r="B915" i="3"/>
  <c r="F915" i="3" s="1"/>
  <c r="E914" i="3"/>
  <c r="B914" i="3"/>
  <c r="F914" i="3" s="1"/>
  <c r="F913" i="3"/>
  <c r="B913" i="3"/>
  <c r="B912" i="3"/>
  <c r="F912" i="3" s="1"/>
  <c r="B911" i="3"/>
  <c r="F911" i="3" s="1"/>
  <c r="B910" i="3"/>
  <c r="F910" i="3" s="1"/>
  <c r="F909" i="3"/>
  <c r="B909" i="3"/>
  <c r="B908" i="3"/>
  <c r="F908" i="3" s="1"/>
  <c r="B907" i="3"/>
  <c r="F907" i="3" s="1"/>
  <c r="B906" i="3"/>
  <c r="F906" i="3" s="1"/>
  <c r="F905" i="3"/>
  <c r="B905" i="3"/>
  <c r="B904" i="3"/>
  <c r="F904" i="3" s="1"/>
  <c r="B903" i="3"/>
  <c r="F903" i="3" s="1"/>
  <c r="B902" i="3"/>
  <c r="F902" i="3" s="1"/>
  <c r="F898" i="3"/>
  <c r="B898" i="3"/>
  <c r="B893" i="3"/>
  <c r="B892" i="3"/>
  <c r="F892" i="3" s="1"/>
  <c r="F891" i="3"/>
  <c r="B891" i="3"/>
  <c r="B890" i="3"/>
  <c r="F890" i="3" s="1"/>
  <c r="B889" i="3"/>
  <c r="F889" i="3" s="1"/>
  <c r="B888" i="3"/>
  <c r="F888" i="3" s="1"/>
  <c r="F887" i="3"/>
  <c r="B887" i="3"/>
  <c r="B886" i="3"/>
  <c r="F886" i="3" s="1"/>
  <c r="B885" i="3"/>
  <c r="F885" i="3" s="1"/>
  <c r="B884" i="3"/>
  <c r="F884" i="3" s="1"/>
  <c r="F883" i="3"/>
  <c r="B883" i="3"/>
  <c r="B882" i="3"/>
  <c r="F882" i="3" s="1"/>
  <c r="B881" i="3"/>
  <c r="F881" i="3" s="1"/>
  <c r="B880" i="3"/>
  <c r="F880" i="3" s="1"/>
  <c r="F879" i="3"/>
  <c r="B879" i="3"/>
  <c r="E878" i="3"/>
  <c r="B878" i="3"/>
  <c r="F878" i="3" s="1"/>
  <c r="F877" i="3"/>
  <c r="B877" i="3"/>
  <c r="F876" i="3"/>
  <c r="B876" i="3"/>
  <c r="F875" i="3"/>
  <c r="B875" i="3"/>
  <c r="F874" i="3"/>
  <c r="B874" i="3"/>
  <c r="F873" i="3"/>
  <c r="B873" i="3"/>
  <c r="F872" i="3"/>
  <c r="B872" i="3"/>
  <c r="F871" i="3"/>
  <c r="B871" i="3"/>
  <c r="F870" i="3"/>
  <c r="B870" i="3"/>
  <c r="F869" i="3"/>
  <c r="B869" i="3"/>
  <c r="F868" i="3"/>
  <c r="B868" i="3"/>
  <c r="F867" i="3"/>
  <c r="B867" i="3"/>
  <c r="F866" i="3"/>
  <c r="F893" i="3" s="1"/>
  <c r="B866" i="3"/>
  <c r="F862" i="3"/>
  <c r="B862" i="3"/>
  <c r="F857" i="3"/>
  <c r="B856" i="3"/>
  <c r="F856" i="3" s="1"/>
  <c r="F855" i="3"/>
  <c r="B855" i="3"/>
  <c r="B854" i="3"/>
  <c r="F854" i="3" s="1"/>
  <c r="F853" i="3"/>
  <c r="B853" i="3"/>
  <c r="B852" i="3"/>
  <c r="F852" i="3" s="1"/>
  <c r="F851" i="3"/>
  <c r="B851" i="3"/>
  <c r="B850" i="3"/>
  <c r="F850" i="3" s="1"/>
  <c r="F849" i="3"/>
  <c r="B849" i="3"/>
  <c r="B848" i="3"/>
  <c r="F848" i="3" s="1"/>
  <c r="F847" i="3"/>
  <c r="B847" i="3"/>
  <c r="B846" i="3"/>
  <c r="F846" i="3" s="1"/>
  <c r="F845" i="3"/>
  <c r="B845" i="3"/>
  <c r="B844" i="3"/>
  <c r="F844" i="3" s="1"/>
  <c r="F843" i="3"/>
  <c r="B843" i="3"/>
  <c r="F842" i="3"/>
  <c r="E842" i="3"/>
  <c r="B842" i="3"/>
  <c r="B841" i="3"/>
  <c r="F841" i="3" s="1"/>
  <c r="B840" i="3"/>
  <c r="F840" i="3" s="1"/>
  <c r="B839" i="3"/>
  <c r="F839" i="3" s="1"/>
  <c r="F838" i="3"/>
  <c r="B838" i="3"/>
  <c r="B837" i="3"/>
  <c r="F837" i="3" s="1"/>
  <c r="B836" i="3"/>
  <c r="F836" i="3" s="1"/>
  <c r="B835" i="3"/>
  <c r="F835" i="3" s="1"/>
  <c r="F834" i="3"/>
  <c r="B834" i="3"/>
  <c r="B833" i="3"/>
  <c r="F833" i="3" s="1"/>
  <c r="B832" i="3"/>
  <c r="F832" i="3" s="1"/>
  <c r="B831" i="3"/>
  <c r="F831" i="3" s="1"/>
  <c r="F830" i="3"/>
  <c r="B830" i="3"/>
  <c r="B857" i="3" s="1"/>
  <c r="B826" i="3"/>
  <c r="F826" i="3" s="1"/>
  <c r="B821" i="3"/>
  <c r="F820" i="3"/>
  <c r="B820" i="3"/>
  <c r="B819" i="3"/>
  <c r="F819" i="3" s="1"/>
  <c r="B818" i="3"/>
  <c r="F818" i="3" s="1"/>
  <c r="B817" i="3"/>
  <c r="F817" i="3" s="1"/>
  <c r="F816" i="3"/>
  <c r="B816" i="3"/>
  <c r="B815" i="3"/>
  <c r="F815" i="3" s="1"/>
  <c r="B814" i="3"/>
  <c r="F814" i="3" s="1"/>
  <c r="B813" i="3"/>
  <c r="F813" i="3" s="1"/>
  <c r="F812" i="3"/>
  <c r="B812" i="3"/>
  <c r="B811" i="3"/>
  <c r="F811" i="3" s="1"/>
  <c r="B810" i="3"/>
  <c r="F810" i="3" s="1"/>
  <c r="B809" i="3"/>
  <c r="F809" i="3" s="1"/>
  <c r="F808" i="3"/>
  <c r="B808" i="3"/>
  <c r="B807" i="3"/>
  <c r="F807" i="3" s="1"/>
  <c r="F806" i="3"/>
  <c r="E806" i="3"/>
  <c r="B806" i="3"/>
  <c r="F805" i="3"/>
  <c r="B805" i="3"/>
  <c r="F804" i="3"/>
  <c r="B804" i="3"/>
  <c r="F803" i="3"/>
  <c r="B803" i="3"/>
  <c r="F802" i="3"/>
  <c r="B802" i="3"/>
  <c r="F801" i="3"/>
  <c r="B801" i="3"/>
  <c r="F800" i="3"/>
  <c r="B800" i="3"/>
  <c r="F799" i="3"/>
  <c r="B799" i="3"/>
  <c r="F798" i="3"/>
  <c r="B798" i="3"/>
  <c r="F797" i="3"/>
  <c r="B797" i="3"/>
  <c r="F796" i="3"/>
  <c r="B796" i="3"/>
  <c r="F795" i="3"/>
  <c r="B795" i="3"/>
  <c r="F794" i="3"/>
  <c r="F821" i="3" s="1"/>
  <c r="B794" i="3"/>
  <c r="F790" i="3"/>
  <c r="B790" i="3"/>
  <c r="F785" i="3"/>
  <c r="B785" i="3"/>
  <c r="F784" i="3"/>
  <c r="B784" i="3"/>
  <c r="B783" i="3"/>
  <c r="F783" i="3" s="1"/>
  <c r="F782" i="3"/>
  <c r="B782" i="3"/>
  <c r="B781" i="3"/>
  <c r="F781" i="3" s="1"/>
  <c r="F780" i="3"/>
  <c r="B780" i="3"/>
  <c r="B779" i="3"/>
  <c r="F779" i="3" s="1"/>
  <c r="F778" i="3"/>
  <c r="B778" i="3"/>
  <c r="B777" i="3"/>
  <c r="F777" i="3" s="1"/>
  <c r="F776" i="3"/>
  <c r="B776" i="3"/>
  <c r="B775" i="3"/>
  <c r="F775" i="3" s="1"/>
  <c r="F774" i="3"/>
  <c r="B774" i="3"/>
  <c r="B773" i="3"/>
  <c r="F773" i="3" s="1"/>
  <c r="F772" i="3"/>
  <c r="B772" i="3"/>
  <c r="B771" i="3"/>
  <c r="F771" i="3" s="1"/>
  <c r="E770" i="3"/>
  <c r="B770" i="3"/>
  <c r="F770" i="3" s="1"/>
  <c r="F769" i="3"/>
  <c r="B769" i="3"/>
  <c r="B768" i="3"/>
  <c r="F768" i="3" s="1"/>
  <c r="B767" i="3"/>
  <c r="F767" i="3" s="1"/>
  <c r="B766" i="3"/>
  <c r="F766" i="3" s="1"/>
  <c r="F765" i="3"/>
  <c r="B765" i="3"/>
  <c r="B764" i="3"/>
  <c r="F764" i="3" s="1"/>
  <c r="B763" i="3"/>
  <c r="F763" i="3" s="1"/>
  <c r="B762" i="3"/>
  <c r="F762" i="3" s="1"/>
  <c r="F761" i="3"/>
  <c r="B761" i="3"/>
  <c r="B760" i="3"/>
  <c r="F760" i="3" s="1"/>
  <c r="B759" i="3"/>
  <c r="F759" i="3" s="1"/>
  <c r="B758" i="3"/>
  <c r="F758" i="3" s="1"/>
  <c r="F754" i="3"/>
  <c r="B754" i="3"/>
  <c r="B748" i="3"/>
  <c r="F748" i="3" s="1"/>
  <c r="F747" i="3"/>
  <c r="B747" i="3"/>
  <c r="F746" i="3"/>
  <c r="B746" i="3"/>
  <c r="F745" i="3"/>
  <c r="B745" i="3"/>
  <c r="F744" i="3"/>
  <c r="B744" i="3"/>
  <c r="F743" i="3"/>
  <c r="B743" i="3"/>
  <c r="F742" i="3"/>
  <c r="B742" i="3"/>
  <c r="F741" i="3"/>
  <c r="B741" i="3"/>
  <c r="F740" i="3"/>
  <c r="B740" i="3"/>
  <c r="F739" i="3"/>
  <c r="B739" i="3"/>
  <c r="F738" i="3"/>
  <c r="B738" i="3"/>
  <c r="F737" i="3"/>
  <c r="B737" i="3"/>
  <c r="F736" i="3"/>
  <c r="B736" i="3"/>
  <c r="F735" i="3"/>
  <c r="B735" i="3"/>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F686" i="3" s="1"/>
  <c r="F713" i="3" s="1"/>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F614" i="3" s="1"/>
  <c r="F641" i="3" s="1"/>
  <c r="G603" i="3"/>
  <c r="F603" i="3"/>
  <c r="B603" i="3"/>
  <c r="G602" i="3"/>
  <c r="F574" i="3"/>
  <c r="G567" i="3"/>
  <c r="B567" i="3"/>
  <c r="F567" i="3" s="1"/>
  <c r="G566" i="3"/>
  <c r="G531" i="3"/>
  <c r="B531" i="3"/>
  <c r="F531" i="3" s="1"/>
  <c r="G530" i="3"/>
  <c r="G495" i="3"/>
  <c r="B495" i="3"/>
  <c r="F495" i="3" s="1"/>
  <c r="G494" i="3"/>
  <c r="G459" i="3"/>
  <c r="B459" i="3"/>
  <c r="F459" i="3" s="1"/>
  <c r="G458" i="3"/>
  <c r="G423" i="3"/>
  <c r="B423" i="3"/>
  <c r="F423" i="3" s="1"/>
  <c r="G422" i="3"/>
  <c r="G387" i="3"/>
  <c r="B387" i="3"/>
  <c r="F387" i="3" s="1"/>
  <c r="G386" i="3"/>
  <c r="G353" i="3"/>
  <c r="C353" i="3"/>
  <c r="G351" i="3"/>
  <c r="B351" i="3"/>
  <c r="F351" i="3" s="1"/>
  <c r="G350" i="3"/>
  <c r="G348" i="3"/>
  <c r="G347" i="3"/>
  <c r="G344" i="3"/>
  <c r="G343" i="3"/>
  <c r="G342" i="3"/>
  <c r="G341" i="3"/>
  <c r="G337" i="3"/>
  <c r="G336" i="3"/>
  <c r="G335" i="3"/>
  <c r="G334" i="3"/>
  <c r="G333" i="3"/>
  <c r="G332" i="3"/>
  <c r="G331" i="3"/>
  <c r="G330" i="3"/>
  <c r="G329" i="3"/>
  <c r="G327" i="3"/>
  <c r="G326" i="3"/>
  <c r="G315" i="3"/>
  <c r="B315" i="3"/>
  <c r="F315" i="3" s="1"/>
  <c r="G314" i="3"/>
  <c r="G279" i="3"/>
  <c r="F279" i="3"/>
  <c r="B279" i="3"/>
  <c r="G278" i="3"/>
  <c r="G244" i="3"/>
  <c r="C243" i="3"/>
  <c r="G243" i="3" s="1"/>
  <c r="B243" i="3"/>
  <c r="F243" i="3" s="1"/>
  <c r="G242" i="3"/>
  <c r="C242" i="3"/>
  <c r="G241" i="3"/>
  <c r="G238" i="3"/>
  <c r="G237" i="3"/>
  <c r="G232" i="3"/>
  <c r="G231" i="3"/>
  <c r="G230" i="3"/>
  <c r="G220" i="3"/>
  <c r="F214" i="3"/>
  <c r="G208" i="3"/>
  <c r="G207" i="3"/>
  <c r="F207" i="3"/>
  <c r="B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B135" i="3"/>
  <c r="F135" i="3" s="1"/>
  <c r="G134" i="3"/>
  <c r="G100" i="3"/>
  <c r="B100" i="3"/>
  <c r="F100" i="3" s="1"/>
  <c r="G99" i="3"/>
  <c r="G67" i="3"/>
  <c r="C67" i="3"/>
  <c r="B67" i="3"/>
  <c r="F67" i="3" s="1"/>
  <c r="G66" i="3"/>
  <c r="C66" i="3"/>
  <c r="B35" i="3"/>
  <c r="B9" i="3"/>
  <c r="B8" i="3"/>
  <c r="B4" i="3"/>
  <c r="C136" i="2"/>
  <c r="C135" i="2"/>
  <c r="C134" i="2"/>
  <c r="C133" i="2"/>
  <c r="C132" i="2"/>
  <c r="C131" i="2"/>
  <c r="C130" i="2"/>
  <c r="C129" i="2"/>
  <c r="K122" i="2"/>
  <c r="S121" i="2"/>
  <c r="K121" i="2"/>
  <c r="S120" i="2"/>
  <c r="K120" i="2"/>
  <c r="C120" i="2"/>
  <c r="S119" i="2"/>
  <c r="K119" i="2"/>
  <c r="C119" i="2"/>
  <c r="S118" i="2"/>
  <c r="K118" i="2"/>
  <c r="C118" i="2"/>
  <c r="S117" i="2"/>
  <c r="K117" i="2"/>
  <c r="C117" i="2"/>
  <c r="S116" i="2"/>
  <c r="K116" i="2"/>
  <c r="C116" i="2"/>
  <c r="S115" i="2"/>
  <c r="K115" i="2"/>
  <c r="C115" i="2"/>
  <c r="S114" i="2"/>
  <c r="K114" i="2"/>
  <c r="C114" i="2"/>
  <c r="P107" i="2"/>
  <c r="J107" i="2"/>
  <c r="C107" i="2"/>
  <c r="P106" i="2"/>
  <c r="J106" i="2"/>
  <c r="C106" i="2"/>
  <c r="P105" i="2"/>
  <c r="J105" i="2"/>
  <c r="C105" i="2"/>
  <c r="P104" i="2"/>
  <c r="J104" i="2"/>
  <c r="C104" i="2"/>
  <c r="P103" i="2"/>
  <c r="J103" i="2"/>
  <c r="C103" i="2"/>
  <c r="P102" i="2"/>
  <c r="J102" i="2"/>
  <c r="C102" i="2"/>
  <c r="P101" i="2"/>
  <c r="J101" i="2"/>
  <c r="C101" i="2"/>
  <c r="P100" i="2"/>
  <c r="J100" i="2"/>
  <c r="C100" i="2"/>
  <c r="C92" i="2"/>
  <c r="C91" i="2"/>
  <c r="R90" i="2"/>
  <c r="C90" i="2"/>
  <c r="R89" i="2"/>
  <c r="C89" i="2"/>
  <c r="R88" i="2"/>
  <c r="C88" i="2"/>
  <c r="R87" i="2"/>
  <c r="C87" i="2"/>
  <c r="C86" i="2"/>
  <c r="R85" i="2"/>
  <c r="C85" i="2"/>
  <c r="R77" i="2"/>
  <c r="C77" i="2"/>
  <c r="R76" i="2"/>
  <c r="C76" i="2"/>
  <c r="R75" i="2"/>
  <c r="C75" i="2"/>
  <c r="R74" i="2"/>
  <c r="C74" i="2"/>
  <c r="R73" i="2"/>
  <c r="C73" i="2"/>
  <c r="R72" i="2"/>
  <c r="C72" i="2"/>
  <c r="R71" i="2"/>
  <c r="C71" i="2"/>
  <c r="R70" i="2"/>
  <c r="C70" i="2"/>
  <c r="C64" i="2"/>
  <c r="AC63" i="2"/>
  <c r="R63" i="2"/>
  <c r="C63" i="2"/>
  <c r="AC62" i="2"/>
  <c r="R62" i="2"/>
  <c r="C62" i="2"/>
  <c r="AC61" i="2"/>
  <c r="R61" i="2"/>
  <c r="C61" i="2"/>
  <c r="AC60" i="2"/>
  <c r="R60" i="2"/>
  <c r="C60" i="2"/>
  <c r="AC59" i="2"/>
  <c r="C59" i="2"/>
  <c r="S52" i="2"/>
  <c r="R52" i="2"/>
  <c r="C52" i="2"/>
  <c r="AC50" i="2"/>
  <c r="R50" i="2"/>
  <c r="C50" i="2"/>
  <c r="AC49" i="2"/>
  <c r="R49" i="2"/>
  <c r="C49" i="2"/>
  <c r="AC48" i="2"/>
  <c r="R48" i="2"/>
  <c r="C48" i="2"/>
  <c r="AC46" i="2"/>
  <c r="R46" i="2"/>
  <c r="C46" i="2"/>
  <c r="R34" i="2"/>
  <c r="R33" i="2"/>
  <c r="C33" i="2"/>
  <c r="R32" i="2"/>
  <c r="R31" i="2"/>
  <c r="C31" i="2"/>
  <c r="R30" i="2"/>
  <c r="C30" i="2"/>
  <c r="R29" i="2"/>
  <c r="C29" i="2"/>
  <c r="R28" i="2"/>
  <c r="C28" i="2"/>
  <c r="AC26" i="2"/>
  <c r="AC25" i="2"/>
  <c r="AC24" i="2"/>
  <c r="AC23" i="2"/>
  <c r="R19" i="2"/>
  <c r="R18" i="2"/>
  <c r="R17" i="2"/>
  <c r="R16" i="2"/>
  <c r="C16" i="2"/>
  <c r="C15" i="2"/>
  <c r="C14" i="2"/>
  <c r="R13" i="2"/>
  <c r="R12" i="2"/>
  <c r="C12" i="2"/>
  <c r="R11" i="2"/>
  <c r="C11" i="2"/>
  <c r="R10" i="2"/>
  <c r="C10" i="2"/>
  <c r="R9" i="2"/>
  <c r="C9" i="2"/>
  <c r="D3" i="2"/>
  <c r="AN43" i="1"/>
  <c r="AL43" i="1"/>
  <c r="BL40" i="1"/>
  <c r="AZ39" i="1"/>
  <c r="AX39" i="1"/>
  <c r="AN39" i="1"/>
  <c r="AL39" i="1"/>
  <c r="AJ39" i="1"/>
  <c r="AI39" i="1"/>
  <c r="AD39" i="1"/>
  <c r="AC39" i="1"/>
  <c r="Z39" i="1"/>
  <c r="Y39" i="1"/>
  <c r="V39" i="1"/>
  <c r="U39" i="1"/>
  <c r="S39" i="1"/>
  <c r="R39" i="1"/>
  <c r="Q39" i="1"/>
  <c r="N39" i="1"/>
  <c r="L39" i="1"/>
  <c r="K39" i="1"/>
  <c r="I39" i="1"/>
  <c r="G39" i="1"/>
  <c r="E39" i="1"/>
  <c r="D39" i="1"/>
  <c r="BP38" i="1"/>
  <c r="BL38" i="1"/>
  <c r="BI37" i="1"/>
  <c r="BE37" i="1"/>
  <c r="BA37" i="1"/>
  <c r="AW37" i="1"/>
  <c r="AC37" i="1"/>
  <c r="W37" i="1"/>
  <c r="R37" i="1"/>
  <c r="L37" i="1"/>
  <c r="F37" i="1"/>
  <c r="B37" i="1"/>
  <c r="BK37" i="1" s="1"/>
  <c r="BI36" i="1"/>
  <c r="BH36" i="1"/>
  <c r="BE36" i="1"/>
  <c r="BD36" i="1"/>
  <c r="BA36" i="1"/>
  <c r="AZ36" i="1"/>
  <c r="AW36" i="1"/>
  <c r="AJ36" i="1"/>
  <c r="AC36" i="1"/>
  <c r="AA36" i="1"/>
  <c r="W36" i="1"/>
  <c r="V36" i="1"/>
  <c r="R36" i="1"/>
  <c r="Q36" i="1"/>
  <c r="L36" i="1"/>
  <c r="K36" i="1"/>
  <c r="F36" i="1"/>
  <c r="E36" i="1"/>
  <c r="B36" i="1"/>
  <c r="BK36" i="1" s="1"/>
  <c r="BK35" i="1"/>
  <c r="BI35" i="1"/>
  <c r="BH35" i="1"/>
  <c r="BG35" i="1"/>
  <c r="BE35" i="1"/>
  <c r="BD35" i="1"/>
  <c r="BC35" i="1"/>
  <c r="BA35" i="1"/>
  <c r="AZ35" i="1"/>
  <c r="AY35" i="1"/>
  <c r="AW35" i="1"/>
  <c r="AJ35" i="1"/>
  <c r="AI35" i="1"/>
  <c r="AC35" i="1"/>
  <c r="AA35" i="1"/>
  <c r="Z35" i="1"/>
  <c r="W35" i="1"/>
  <c r="V35" i="1"/>
  <c r="U35" i="1"/>
  <c r="R35" i="1"/>
  <c r="Q35" i="1"/>
  <c r="N35" i="1"/>
  <c r="L35" i="1"/>
  <c r="K35" i="1"/>
  <c r="I35" i="1"/>
  <c r="F35" i="1"/>
  <c r="E35" i="1"/>
  <c r="D35" i="1"/>
  <c r="B35" i="1"/>
  <c r="BJ35" i="1" s="1"/>
  <c r="B34" i="1"/>
  <c r="BB33" i="1"/>
  <c r="AW33" i="1"/>
  <c r="Z33" i="1"/>
  <c r="S33" i="1"/>
  <c r="L33" i="1"/>
  <c r="D33" i="1"/>
  <c r="B33" i="1"/>
  <c r="BJ33" i="1" s="1"/>
  <c r="BJ32" i="1"/>
  <c r="BI32" i="1"/>
  <c r="BH32" i="1"/>
  <c r="BE32" i="1"/>
  <c r="BD32" i="1"/>
  <c r="BB32" i="1"/>
  <c r="AZ32" i="1"/>
  <c r="AX32" i="1"/>
  <c r="AW32" i="1"/>
  <c r="AD32" i="1"/>
  <c r="AC32" i="1"/>
  <c r="AA32" i="1"/>
  <c r="W32" i="1"/>
  <c r="V32" i="1"/>
  <c r="S32" i="1"/>
  <c r="Q32" i="1"/>
  <c r="M32" i="1"/>
  <c r="L32" i="1"/>
  <c r="H32" i="1"/>
  <c r="F32" i="1"/>
  <c r="E32" i="1"/>
  <c r="B32" i="1"/>
  <c r="BK31" i="1"/>
  <c r="BI31" i="1"/>
  <c r="BH31" i="1"/>
  <c r="BG31" i="1"/>
  <c r="BE31" i="1"/>
  <c r="BD31" i="1"/>
  <c r="BC31" i="1"/>
  <c r="BA31" i="1"/>
  <c r="AZ31" i="1"/>
  <c r="AY31" i="1"/>
  <c r="AW31" i="1"/>
  <c r="AJ31" i="1"/>
  <c r="AI31" i="1"/>
  <c r="AC31" i="1"/>
  <c r="AA31" i="1"/>
  <c r="Z31" i="1"/>
  <c r="W31" i="1"/>
  <c r="V31" i="1"/>
  <c r="U31" i="1"/>
  <c r="R31" i="1"/>
  <c r="Q31" i="1"/>
  <c r="N31" i="1"/>
  <c r="L31" i="1"/>
  <c r="K31" i="1"/>
  <c r="I31" i="1"/>
  <c r="F31" i="1"/>
  <c r="E31" i="1"/>
  <c r="D31" i="1"/>
  <c r="B31" i="1"/>
  <c r="BJ31" i="1" s="1"/>
  <c r="BJ30" i="1"/>
  <c r="BH30" i="1"/>
  <c r="BG30" i="1"/>
  <c r="BD30" i="1"/>
  <c r="BC30" i="1"/>
  <c r="BB30" i="1"/>
  <c r="AY30" i="1"/>
  <c r="AX30" i="1"/>
  <c r="AJ30" i="1"/>
  <c r="AD30" i="1"/>
  <c r="AA30" i="1"/>
  <c r="Z30" i="1"/>
  <c r="V30" i="1"/>
  <c r="U30" i="1"/>
  <c r="S30" i="1"/>
  <c r="N30" i="1"/>
  <c r="M30" i="1"/>
  <c r="K30" i="1"/>
  <c r="H30" i="1"/>
  <c r="E30" i="1"/>
  <c r="D30" i="1"/>
  <c r="B30" i="1"/>
  <c r="BK29" i="1"/>
  <c r="BJ29" i="1"/>
  <c r="BG29" i="1"/>
  <c r="BF29" i="1"/>
  <c r="BD29" i="1"/>
  <c r="BB29" i="1"/>
  <c r="AZ29" i="1"/>
  <c r="B672" i="3" s="1"/>
  <c r="F672" i="3" s="1"/>
  <c r="AY29" i="1"/>
  <c r="AN29" i="1"/>
  <c r="AL29" i="1"/>
  <c r="AJ29" i="1"/>
  <c r="B668" i="3" s="1"/>
  <c r="F668" i="3" s="1"/>
  <c r="AC29" i="1"/>
  <c r="B665" i="3" s="1"/>
  <c r="F665" i="3" s="1"/>
  <c r="AA29" i="1"/>
  <c r="Y29" i="1"/>
  <c r="B663" i="3" s="1"/>
  <c r="F663" i="3" s="1"/>
  <c r="V29" i="1"/>
  <c r="S29" i="1"/>
  <c r="B659" i="3" s="1"/>
  <c r="F659" i="3" s="1"/>
  <c r="R29" i="1"/>
  <c r="B658" i="3" s="1"/>
  <c r="F658" i="3" s="1"/>
  <c r="M29" i="1"/>
  <c r="L29" i="1"/>
  <c r="B655" i="3" s="1"/>
  <c r="F655" i="3" s="1"/>
  <c r="K29" i="1"/>
  <c r="B654" i="3" s="1"/>
  <c r="F654" i="3" s="1"/>
  <c r="G29" i="1"/>
  <c r="F29" i="1"/>
  <c r="D29" i="1"/>
  <c r="B29" i="1"/>
  <c r="BJ28" i="1"/>
  <c r="BI28" i="1"/>
  <c r="BE28" i="1"/>
  <c r="BD28" i="1"/>
  <c r="AZ28" i="1"/>
  <c r="AX28" i="1"/>
  <c r="AD28" i="1"/>
  <c r="AC28" i="1"/>
  <c r="W28" i="1"/>
  <c r="V28" i="1"/>
  <c r="Q28" i="1"/>
  <c r="M28" i="1"/>
  <c r="H28" i="1"/>
  <c r="F28" i="1"/>
  <c r="B28" i="1"/>
  <c r="BK27" i="1"/>
  <c r="BI27" i="1"/>
  <c r="BH27" i="1"/>
  <c r="BG27" i="1"/>
  <c r="BE27" i="1"/>
  <c r="BD27" i="1"/>
  <c r="BC27" i="1"/>
  <c r="BA27" i="1"/>
  <c r="AZ27" i="1"/>
  <c r="AY27" i="1"/>
  <c r="AW27" i="1"/>
  <c r="AJ27" i="1"/>
  <c r="AI27" i="1"/>
  <c r="AC27" i="1"/>
  <c r="AA27" i="1"/>
  <c r="Z27" i="1"/>
  <c r="W27" i="1"/>
  <c r="V27" i="1"/>
  <c r="U27" i="1"/>
  <c r="R27" i="1"/>
  <c r="Q27" i="1"/>
  <c r="N27" i="1"/>
  <c r="L27" i="1"/>
  <c r="K27" i="1"/>
  <c r="I27" i="1"/>
  <c r="F27" i="1"/>
  <c r="E27" i="1"/>
  <c r="D27" i="1"/>
  <c r="B27" i="1"/>
  <c r="BJ27" i="1" s="1"/>
  <c r="BJ26" i="1"/>
  <c r="BH26" i="1"/>
  <c r="BD26" i="1"/>
  <c r="BC26" i="1"/>
  <c r="AY26" i="1"/>
  <c r="AX26" i="1"/>
  <c r="AD26" i="1"/>
  <c r="AA26" i="1"/>
  <c r="V26" i="1"/>
  <c r="U26" i="1"/>
  <c r="N26" i="1"/>
  <c r="M26" i="1"/>
  <c r="H26" i="1"/>
  <c r="E26" i="1"/>
  <c r="B26" i="1"/>
  <c r="B25" i="1"/>
  <c r="BJ24" i="1"/>
  <c r="BI24" i="1"/>
  <c r="BH24" i="1"/>
  <c r="BF24" i="1"/>
  <c r="BE24" i="1"/>
  <c r="BD24" i="1"/>
  <c r="BB24" i="1"/>
  <c r="BA24" i="1"/>
  <c r="AZ24" i="1"/>
  <c r="AX24" i="1"/>
  <c r="AW24" i="1"/>
  <c r="AN24" i="1"/>
  <c r="AJ24" i="1"/>
  <c r="AI24" i="1"/>
  <c r="AD24" i="1"/>
  <c r="AA24" i="1"/>
  <c r="Z24" i="1"/>
  <c r="Y24" i="1"/>
  <c r="V24" i="1"/>
  <c r="U24" i="1"/>
  <c r="S24" i="1"/>
  <c r="Q24" i="1"/>
  <c r="N24" i="1"/>
  <c r="M24" i="1"/>
  <c r="K24" i="1"/>
  <c r="I24" i="1"/>
  <c r="H24" i="1"/>
  <c r="F24" i="1"/>
  <c r="E24" i="1"/>
  <c r="D24" i="1"/>
  <c r="B24" i="1"/>
  <c r="BK24" i="1" s="1"/>
  <c r="BI23" i="1"/>
  <c r="B602" i="3" s="1"/>
  <c r="F602" i="3" s="1"/>
  <c r="BD23" i="1"/>
  <c r="AY23" i="1"/>
  <c r="AI23" i="1"/>
  <c r="B595" i="3" s="1"/>
  <c r="F595" i="3" s="1"/>
  <c r="Y23" i="1"/>
  <c r="R23" i="1"/>
  <c r="B586" i="3" s="1"/>
  <c r="F586" i="3" s="1"/>
  <c r="I23" i="1"/>
  <c r="B581" i="3" s="1"/>
  <c r="F581" i="3" s="1"/>
  <c r="D23" i="1"/>
  <c r="B578" i="3" s="1"/>
  <c r="B23" i="1"/>
  <c r="BG23" i="1" s="1"/>
  <c r="BJ22" i="1"/>
  <c r="BD22" i="1"/>
  <c r="AY22" i="1"/>
  <c r="AJ22" i="1"/>
  <c r="B560" i="3" s="1"/>
  <c r="F560" i="3" s="1"/>
  <c r="Y22" i="1"/>
  <c r="R22" i="1"/>
  <c r="B550" i="3" s="1"/>
  <c r="F550" i="3" s="1"/>
  <c r="K22" i="1"/>
  <c r="B546" i="3" s="1"/>
  <c r="F546" i="3" s="1"/>
  <c r="D22" i="1"/>
  <c r="B22" i="1"/>
  <c r="BG22" i="1" s="1"/>
  <c r="BJ21" i="1"/>
  <c r="BE21" i="1"/>
  <c r="AY21" i="1"/>
  <c r="AJ21" i="1"/>
  <c r="B524" i="3" s="1"/>
  <c r="F524" i="3" s="1"/>
  <c r="Z21" i="1"/>
  <c r="R21" i="1"/>
  <c r="B514" i="3" s="1"/>
  <c r="F514" i="3" s="1"/>
  <c r="K21" i="1"/>
  <c r="B510" i="3" s="1"/>
  <c r="F510" i="3" s="1"/>
  <c r="E21" i="1"/>
  <c r="B507" i="3" s="1"/>
  <c r="F507" i="3" s="1"/>
  <c r="B21" i="1"/>
  <c r="BG21" i="1" s="1"/>
  <c r="BJ20" i="1"/>
  <c r="BI20" i="1"/>
  <c r="B494" i="3" s="1"/>
  <c r="F494" i="3" s="1"/>
  <c r="BH20" i="1"/>
  <c r="BF20" i="1"/>
  <c r="BE20" i="1"/>
  <c r="BD20" i="1"/>
  <c r="BB20" i="1"/>
  <c r="BA20" i="1"/>
  <c r="AZ20" i="1"/>
  <c r="B492" i="3" s="1"/>
  <c r="F492" i="3" s="1"/>
  <c r="AX20" i="1"/>
  <c r="B491" i="3" s="1"/>
  <c r="F491" i="3" s="1"/>
  <c r="AW20" i="1"/>
  <c r="AN20" i="1"/>
  <c r="AJ20" i="1"/>
  <c r="B488" i="3" s="1"/>
  <c r="F488" i="3" s="1"/>
  <c r="AI20" i="1"/>
  <c r="B487" i="3" s="1"/>
  <c r="F487" i="3" s="1"/>
  <c r="AD20" i="1"/>
  <c r="B486" i="3" s="1"/>
  <c r="F486" i="3" s="1"/>
  <c r="AA20" i="1"/>
  <c r="Z20" i="1"/>
  <c r="Y20" i="1"/>
  <c r="V20" i="1"/>
  <c r="B481" i="3" s="1"/>
  <c r="F481" i="3" s="1"/>
  <c r="U20" i="1"/>
  <c r="B480" i="3" s="1"/>
  <c r="F480" i="3" s="1"/>
  <c r="S20" i="1"/>
  <c r="B479" i="3" s="1"/>
  <c r="F479" i="3" s="1"/>
  <c r="Q20" i="1"/>
  <c r="B477" i="3" s="1"/>
  <c r="F477" i="3" s="1"/>
  <c r="N20" i="1"/>
  <c r="B476" i="3" s="1"/>
  <c r="F476" i="3" s="1"/>
  <c r="M20" i="1"/>
  <c r="K20" i="1"/>
  <c r="B474" i="3" s="1"/>
  <c r="F474" i="3" s="1"/>
  <c r="I20" i="1"/>
  <c r="B473" i="3" s="1"/>
  <c r="F473" i="3" s="1"/>
  <c r="H20" i="1"/>
  <c r="F20" i="1"/>
  <c r="E20" i="1"/>
  <c r="B471" i="3" s="1"/>
  <c r="F471" i="3" s="1"/>
  <c r="D20" i="1"/>
  <c r="B470" i="3" s="1"/>
  <c r="B20" i="1"/>
  <c r="B466" i="3" s="1"/>
  <c r="F466" i="3" s="1"/>
  <c r="BK19" i="1"/>
  <c r="BG19" i="1"/>
  <c r="BE19" i="1"/>
  <c r="BA19" i="1"/>
  <c r="AZ19" i="1"/>
  <c r="B456" i="3" s="1"/>
  <c r="F456" i="3" s="1"/>
  <c r="AN19" i="1"/>
  <c r="AL19" i="1"/>
  <c r="AC19" i="1"/>
  <c r="B449" i="3" s="1"/>
  <c r="F449" i="3" s="1"/>
  <c r="Z19" i="1"/>
  <c r="U19" i="1"/>
  <c r="B444" i="3" s="1"/>
  <c r="F444" i="3" s="1"/>
  <c r="S19" i="1"/>
  <c r="B443" i="3" s="1"/>
  <c r="F443" i="3" s="1"/>
  <c r="M19" i="1"/>
  <c r="L19" i="1"/>
  <c r="B439" i="3" s="1"/>
  <c r="F439" i="3" s="1"/>
  <c r="G19" i="1"/>
  <c r="E19" i="1"/>
  <c r="B435" i="3" s="1"/>
  <c r="F435" i="3" s="1"/>
  <c r="B19" i="1"/>
  <c r="N19" i="1" s="1"/>
  <c r="B440" i="3" s="1"/>
  <c r="F440" i="3" s="1"/>
  <c r="BK18" i="1"/>
  <c r="BG18" i="1"/>
  <c r="BF18" i="1"/>
  <c r="BB18" i="1"/>
  <c r="AZ18" i="1"/>
  <c r="B420" i="3" s="1"/>
  <c r="F420" i="3" s="1"/>
  <c r="AN18" i="1"/>
  <c r="AL18" i="1"/>
  <c r="AC18" i="1"/>
  <c r="B413" i="3" s="1"/>
  <c r="F413" i="3" s="1"/>
  <c r="AA18" i="1"/>
  <c r="V18" i="1"/>
  <c r="B409" i="3" s="1"/>
  <c r="F409" i="3" s="1"/>
  <c r="S18" i="1"/>
  <c r="B407" i="3" s="1"/>
  <c r="F407" i="3" s="1"/>
  <c r="M18" i="1"/>
  <c r="L18" i="1"/>
  <c r="B403" i="3" s="1"/>
  <c r="F403" i="3" s="1"/>
  <c r="G18" i="1"/>
  <c r="F18" i="1"/>
  <c r="B18" i="1"/>
  <c r="BH18" i="1" s="1"/>
  <c r="BK17" i="1"/>
  <c r="BG17" i="1"/>
  <c r="BF17" i="1"/>
  <c r="BB17" i="1"/>
  <c r="BA17" i="1"/>
  <c r="AW17" i="1"/>
  <c r="AL17" i="1"/>
  <c r="AC17" i="1"/>
  <c r="B377" i="3" s="1"/>
  <c r="F377" i="3" s="1"/>
  <c r="AA17" i="1"/>
  <c r="V17" i="1"/>
  <c r="B373" i="3" s="1"/>
  <c r="F373" i="3" s="1"/>
  <c r="U17" i="1"/>
  <c r="B372" i="3" s="1"/>
  <c r="F372" i="3" s="1"/>
  <c r="Q17" i="1"/>
  <c r="B369" i="3" s="1"/>
  <c r="F369" i="3" s="1"/>
  <c r="N17" i="1"/>
  <c r="B368" i="3" s="1"/>
  <c r="F368" i="3" s="1"/>
  <c r="K17" i="1"/>
  <c r="B366" i="3" s="1"/>
  <c r="F366" i="3" s="1"/>
  <c r="I17" i="1"/>
  <c r="B365" i="3" s="1"/>
  <c r="F365" i="3" s="1"/>
  <c r="F17" i="1"/>
  <c r="E17" i="1"/>
  <c r="B363" i="3" s="1"/>
  <c r="F363" i="3" s="1"/>
  <c r="B17" i="1"/>
  <c r="BI17" i="1" s="1"/>
  <c r="B386" i="3" s="1"/>
  <c r="F386" i="3" s="1"/>
  <c r="BJ16" i="1"/>
  <c r="BI16" i="1"/>
  <c r="B350" i="3" s="1"/>
  <c r="F350" i="3" s="1"/>
  <c r="BH16" i="1"/>
  <c r="BF16" i="1"/>
  <c r="BE16" i="1"/>
  <c r="BD16" i="1"/>
  <c r="BB16" i="1"/>
  <c r="BA16" i="1"/>
  <c r="AZ16" i="1"/>
  <c r="B348" i="3" s="1"/>
  <c r="F348" i="3" s="1"/>
  <c r="AX16" i="1"/>
  <c r="B347" i="3" s="1"/>
  <c r="F347" i="3" s="1"/>
  <c r="AW16" i="1"/>
  <c r="AN16" i="1"/>
  <c r="AJ16" i="1"/>
  <c r="B344" i="3" s="1"/>
  <c r="F344" i="3" s="1"/>
  <c r="AI16" i="1"/>
  <c r="B343" i="3" s="1"/>
  <c r="F343" i="3" s="1"/>
  <c r="AD16" i="1"/>
  <c r="B342" i="3" s="1"/>
  <c r="F342" i="3" s="1"/>
  <c r="AA16" i="1"/>
  <c r="Z16" i="1"/>
  <c r="Y16" i="1"/>
  <c r="V16" i="1"/>
  <c r="B337" i="3" s="1"/>
  <c r="F337" i="3" s="1"/>
  <c r="U16" i="1"/>
  <c r="B336" i="3" s="1"/>
  <c r="F336" i="3" s="1"/>
  <c r="S16" i="1"/>
  <c r="B335" i="3" s="1"/>
  <c r="F335" i="3" s="1"/>
  <c r="Q16" i="1"/>
  <c r="B333" i="3" s="1"/>
  <c r="F333" i="3" s="1"/>
  <c r="N16" i="1"/>
  <c r="B332" i="3" s="1"/>
  <c r="F332" i="3" s="1"/>
  <c r="M16" i="1"/>
  <c r="K16" i="1"/>
  <c r="B330" i="3" s="1"/>
  <c r="F330" i="3" s="1"/>
  <c r="I16" i="1"/>
  <c r="B329" i="3" s="1"/>
  <c r="F329" i="3" s="1"/>
  <c r="H16" i="1"/>
  <c r="F16" i="1"/>
  <c r="E16" i="1"/>
  <c r="B327" i="3" s="1"/>
  <c r="F327" i="3" s="1"/>
  <c r="D16" i="1"/>
  <c r="B326" i="3" s="1"/>
  <c r="B16" i="1"/>
  <c r="B322" i="3" s="1"/>
  <c r="F322" i="3" s="1"/>
  <c r="B15" i="1"/>
  <c r="B286" i="3" s="1"/>
  <c r="F286" i="3" s="1"/>
  <c r="BJ14" i="1"/>
  <c r="BF14" i="1"/>
  <c r="BB14" i="1"/>
  <c r="AX14" i="1"/>
  <c r="B275" i="3" s="1"/>
  <c r="F275" i="3" s="1"/>
  <c r="AJ14" i="1"/>
  <c r="B272" i="3" s="1"/>
  <c r="F272" i="3" s="1"/>
  <c r="AA14" i="1"/>
  <c r="V14" i="1"/>
  <c r="B265" i="3" s="1"/>
  <c r="F265" i="3" s="1"/>
  <c r="Q14" i="1"/>
  <c r="B261" i="3" s="1"/>
  <c r="F261" i="3" s="1"/>
  <c r="K14" i="1"/>
  <c r="B258" i="3" s="1"/>
  <c r="F258" i="3" s="1"/>
  <c r="F14" i="1"/>
  <c r="B14" i="1"/>
  <c r="B250" i="3" s="1"/>
  <c r="F250" i="3" s="1"/>
  <c r="BJ13" i="1"/>
  <c r="BI13" i="1"/>
  <c r="BF13" i="1"/>
  <c r="BE13" i="1"/>
  <c r="BB13" i="1"/>
  <c r="BA13" i="1"/>
  <c r="AX13" i="1"/>
  <c r="C239" i="3" s="1"/>
  <c r="G239" i="3" s="1"/>
  <c r="AW13" i="1"/>
  <c r="AJ13" i="1"/>
  <c r="C236" i="3" s="1"/>
  <c r="G236" i="3" s="1"/>
  <c r="AI13" i="1"/>
  <c r="C235" i="3" s="1"/>
  <c r="G235" i="3" s="1"/>
  <c r="AA13" i="1"/>
  <c r="Z13" i="1"/>
  <c r="V13" i="1"/>
  <c r="C229" i="3" s="1"/>
  <c r="G229" i="3" s="1"/>
  <c r="U13" i="1"/>
  <c r="C228" i="3" s="1"/>
  <c r="G228" i="3" s="1"/>
  <c r="Q13" i="1"/>
  <c r="C225" i="3" s="1"/>
  <c r="G225" i="3" s="1"/>
  <c r="N13" i="1"/>
  <c r="C224" i="3" s="1"/>
  <c r="G224" i="3" s="1"/>
  <c r="K13" i="1"/>
  <c r="C222" i="3" s="1"/>
  <c r="G222" i="3" s="1"/>
  <c r="I13" i="1"/>
  <c r="C221" i="3" s="1"/>
  <c r="G221" i="3" s="1"/>
  <c r="F13" i="1"/>
  <c r="E13" i="1"/>
  <c r="C219" i="3" s="1"/>
  <c r="G219" i="3" s="1"/>
  <c r="B13" i="1"/>
  <c r="BH13" i="1" s="1"/>
  <c r="BJ12" i="1"/>
  <c r="BI12" i="1"/>
  <c r="B242" i="3" s="1"/>
  <c r="F242" i="3" s="1"/>
  <c r="BH12" i="1"/>
  <c r="BF12" i="1"/>
  <c r="BE12" i="1"/>
  <c r="BD12" i="1"/>
  <c r="BB12" i="1"/>
  <c r="BA12" i="1"/>
  <c r="AZ12" i="1"/>
  <c r="B240" i="3" s="1"/>
  <c r="F240" i="3" s="1"/>
  <c r="AX12" i="1"/>
  <c r="B239" i="3" s="1"/>
  <c r="F239" i="3" s="1"/>
  <c r="AW12" i="1"/>
  <c r="AN12" i="1"/>
  <c r="AJ12" i="1"/>
  <c r="B236" i="3" s="1"/>
  <c r="F236" i="3" s="1"/>
  <c r="AI12" i="1"/>
  <c r="B235" i="3" s="1"/>
  <c r="F235" i="3" s="1"/>
  <c r="AD12" i="1"/>
  <c r="B234" i="3" s="1"/>
  <c r="F234" i="3" s="1"/>
  <c r="AA12" i="1"/>
  <c r="Z12" i="1"/>
  <c r="Y12" i="1"/>
  <c r="V12" i="1"/>
  <c r="B229" i="3" s="1"/>
  <c r="F229" i="3" s="1"/>
  <c r="U12" i="1"/>
  <c r="B228" i="3" s="1"/>
  <c r="F228" i="3" s="1"/>
  <c r="S12" i="1"/>
  <c r="B227" i="3" s="1"/>
  <c r="F227" i="3" s="1"/>
  <c r="Q12" i="1"/>
  <c r="B225" i="3" s="1"/>
  <c r="F225" i="3" s="1"/>
  <c r="N12" i="1"/>
  <c r="B224" i="3" s="1"/>
  <c r="F224" i="3" s="1"/>
  <c r="M12" i="1"/>
  <c r="K12" i="1"/>
  <c r="B222" i="3" s="1"/>
  <c r="F222" i="3" s="1"/>
  <c r="I12" i="1"/>
  <c r="B221" i="3" s="1"/>
  <c r="F221" i="3" s="1"/>
  <c r="H12" i="1"/>
  <c r="F12" i="1"/>
  <c r="E12" i="1"/>
  <c r="B219" i="3" s="1"/>
  <c r="F219" i="3" s="1"/>
  <c r="D12" i="1"/>
  <c r="B218" i="3" s="1"/>
  <c r="B12" i="1"/>
  <c r="BK12" i="1" s="1"/>
  <c r="B11" i="1"/>
  <c r="BJ11" i="1" s="1"/>
  <c r="BJ10" i="1"/>
  <c r="BF10" i="1"/>
  <c r="BB10" i="1"/>
  <c r="AX10" i="1"/>
  <c r="C203" i="3" s="1"/>
  <c r="G203" i="3" s="1"/>
  <c r="AJ10" i="1"/>
  <c r="C200" i="3" s="1"/>
  <c r="G200" i="3" s="1"/>
  <c r="AA10" i="1"/>
  <c r="V10" i="1"/>
  <c r="C193" i="3" s="1"/>
  <c r="G193" i="3" s="1"/>
  <c r="Q10" i="1"/>
  <c r="C189" i="3" s="1"/>
  <c r="G189" i="3" s="1"/>
  <c r="K10" i="1"/>
  <c r="C186" i="3" s="1"/>
  <c r="G186" i="3" s="1"/>
  <c r="F10" i="1"/>
  <c r="B10" i="1"/>
  <c r="BI10" i="1" s="1"/>
  <c r="BJ9" i="1"/>
  <c r="BI9" i="1"/>
  <c r="BF9" i="1"/>
  <c r="BE9" i="1"/>
  <c r="BB9" i="1"/>
  <c r="BA9" i="1"/>
  <c r="AX9" i="1"/>
  <c r="B166" i="3" s="1"/>
  <c r="F166" i="3" s="1"/>
  <c r="AW9" i="1"/>
  <c r="AJ9" i="1"/>
  <c r="B163" i="3" s="1"/>
  <c r="F163" i="3" s="1"/>
  <c r="AI9" i="1"/>
  <c r="B162" i="3" s="1"/>
  <c r="F162" i="3" s="1"/>
  <c r="AA9" i="1"/>
  <c r="Z9" i="1"/>
  <c r="V9" i="1"/>
  <c r="B156" i="3" s="1"/>
  <c r="F156" i="3" s="1"/>
  <c r="U9" i="1"/>
  <c r="B155" i="3" s="1"/>
  <c r="F155" i="3" s="1"/>
  <c r="Q9" i="1"/>
  <c r="B152" i="3" s="1"/>
  <c r="F152" i="3" s="1"/>
  <c r="N9" i="1"/>
  <c r="B151" i="3" s="1"/>
  <c r="F151" i="3" s="1"/>
  <c r="K9" i="1"/>
  <c r="B149" i="3" s="1"/>
  <c r="F149" i="3" s="1"/>
  <c r="I9" i="1"/>
  <c r="B148" i="3" s="1"/>
  <c r="F148" i="3" s="1"/>
  <c r="F9" i="1"/>
  <c r="B146" i="3" s="1"/>
  <c r="F146" i="3" s="1"/>
  <c r="E9" i="1"/>
  <c r="B9" i="1"/>
  <c r="BH9" i="1" s="1"/>
  <c r="BJ8" i="1"/>
  <c r="BI8" i="1"/>
  <c r="BH8" i="1"/>
  <c r="BF8" i="1"/>
  <c r="BE8" i="1"/>
  <c r="BD8" i="1"/>
  <c r="BB8" i="1"/>
  <c r="BA8" i="1"/>
  <c r="AZ8" i="1"/>
  <c r="AX8" i="1"/>
  <c r="AW8" i="1"/>
  <c r="AN8" i="1"/>
  <c r="AJ8" i="1"/>
  <c r="AI8" i="1"/>
  <c r="AD8" i="1"/>
  <c r="AA8" i="1"/>
  <c r="Z8" i="1"/>
  <c r="Y8" i="1"/>
  <c r="V8" i="1"/>
  <c r="U8" i="1"/>
  <c r="S8" i="1"/>
  <c r="Q8" i="1"/>
  <c r="N8" i="1"/>
  <c r="M8" i="1"/>
  <c r="K8" i="1"/>
  <c r="I8" i="1"/>
  <c r="H8" i="1"/>
  <c r="F8" i="1"/>
  <c r="E8" i="1"/>
  <c r="D8" i="1"/>
  <c r="B8" i="1"/>
  <c r="BK8" i="1" s="1"/>
  <c r="B7" i="1"/>
  <c r="BJ6" i="1"/>
  <c r="BF6" i="1"/>
  <c r="BB6" i="1"/>
  <c r="AX6" i="1"/>
  <c r="B96" i="3" s="1"/>
  <c r="F96" i="3" s="1"/>
  <c r="AJ6" i="1"/>
  <c r="B93" i="3" s="1"/>
  <c r="F93" i="3" s="1"/>
  <c r="AA6" i="1"/>
  <c r="V6" i="1"/>
  <c r="B86" i="3" s="1"/>
  <c r="F86" i="3" s="1"/>
  <c r="Q6" i="1"/>
  <c r="B82" i="3" s="1"/>
  <c r="F82" i="3" s="1"/>
  <c r="K6" i="1"/>
  <c r="B79" i="3" s="1"/>
  <c r="F79" i="3" s="1"/>
  <c r="F6" i="1"/>
  <c r="B76" i="3" s="1"/>
  <c r="F76" i="3" s="1"/>
  <c r="B6" i="1"/>
  <c r="B72" i="3" s="1"/>
  <c r="F72" i="3" s="1"/>
  <c r="BJ5" i="1"/>
  <c r="BI5" i="1"/>
  <c r="BH5" i="1"/>
  <c r="BF5" i="1"/>
  <c r="BE5" i="1"/>
  <c r="BD5" i="1"/>
  <c r="BB5" i="1"/>
  <c r="BA5" i="1"/>
  <c r="AZ5" i="1"/>
  <c r="C64" i="3" s="1"/>
  <c r="G64" i="3" s="1"/>
  <c r="AX5" i="1"/>
  <c r="C63" i="3" s="1"/>
  <c r="G63" i="3" s="1"/>
  <c r="AW5" i="1"/>
  <c r="AN5" i="1"/>
  <c r="AJ5" i="1"/>
  <c r="C60" i="3" s="1"/>
  <c r="G60" i="3" s="1"/>
  <c r="AI5" i="1"/>
  <c r="C59" i="3" s="1"/>
  <c r="G59" i="3" s="1"/>
  <c r="AD5" i="1"/>
  <c r="C58" i="3" s="1"/>
  <c r="G58" i="3" s="1"/>
  <c r="AA5" i="1"/>
  <c r="Z5" i="1"/>
  <c r="Y5" i="1"/>
  <c r="V5" i="1"/>
  <c r="C53" i="3" s="1"/>
  <c r="G53" i="3" s="1"/>
  <c r="U5" i="1"/>
  <c r="C52" i="3" s="1"/>
  <c r="G52" i="3" s="1"/>
  <c r="S5" i="1"/>
  <c r="C51" i="3" s="1"/>
  <c r="G51" i="3" s="1"/>
  <c r="Q5" i="1"/>
  <c r="C49" i="3" s="1"/>
  <c r="G49" i="3" s="1"/>
  <c r="N5" i="1"/>
  <c r="C48" i="3" s="1"/>
  <c r="G48" i="3" s="1"/>
  <c r="M5" i="1"/>
  <c r="K5" i="1"/>
  <c r="C46" i="3" s="1"/>
  <c r="G46" i="3" s="1"/>
  <c r="I5" i="1"/>
  <c r="C45" i="3" s="1"/>
  <c r="G45" i="3" s="1"/>
  <c r="H5" i="1"/>
  <c r="F5" i="1"/>
  <c r="E5" i="1"/>
  <c r="C43" i="3" s="1"/>
  <c r="G43" i="3" s="1"/>
  <c r="D5" i="1"/>
  <c r="C42" i="3" s="1"/>
  <c r="B5" i="1"/>
  <c r="BK5" i="1" s="1"/>
  <c r="B4" i="1"/>
  <c r="B39" i="3" s="1"/>
  <c r="F39" i="3" s="1"/>
  <c r="BJ3" i="1"/>
  <c r="BI3" i="1"/>
  <c r="BF3" i="1"/>
  <c r="BE3" i="1"/>
  <c r="BB3" i="1"/>
  <c r="BA3" i="1"/>
  <c r="AX3" i="1"/>
  <c r="AW3" i="1"/>
  <c r="AJ3" i="1"/>
  <c r="AI3" i="1"/>
  <c r="AA3" i="1"/>
  <c r="Z3" i="1"/>
  <c r="V3" i="1"/>
  <c r="U3" i="1"/>
  <c r="Q3" i="1"/>
  <c r="N3" i="1"/>
  <c r="K3" i="1"/>
  <c r="I3" i="1"/>
  <c r="F3" i="1"/>
  <c r="E3" i="1"/>
  <c r="B3" i="1"/>
  <c r="BH3" i="1" s="1"/>
  <c r="B1" i="1"/>
  <c r="G42" i="3" l="1"/>
  <c r="L11" i="1"/>
  <c r="B187" i="3" s="1"/>
  <c r="F187" i="3" s="1"/>
  <c r="W11" i="1"/>
  <c r="AC11" i="1"/>
  <c r="B197" i="3" s="1"/>
  <c r="F197" i="3" s="1"/>
  <c r="AL11" i="1"/>
  <c r="BC11" i="1"/>
  <c r="BG11" i="1"/>
  <c r="BK11" i="1"/>
  <c r="B542" i="3"/>
  <c r="BH25" i="1"/>
  <c r="BD25" i="1"/>
  <c r="AZ25" i="1"/>
  <c r="AJ25" i="1"/>
  <c r="AA25" i="1"/>
  <c r="V25" i="1"/>
  <c r="Q25" i="1"/>
  <c r="K25" i="1"/>
  <c r="E25" i="1"/>
  <c r="I25" i="1"/>
  <c r="R25" i="1"/>
  <c r="Y25" i="1"/>
  <c r="AI25" i="1"/>
  <c r="BA25" i="1"/>
  <c r="BF25" i="1"/>
  <c r="BK25" i="1"/>
  <c r="BG33" i="1"/>
  <c r="BI34" i="1"/>
  <c r="BE34" i="1"/>
  <c r="BA34" i="1"/>
  <c r="AW34" i="1"/>
  <c r="AC34" i="1"/>
  <c r="W34" i="1"/>
  <c r="R34" i="1"/>
  <c r="L34" i="1"/>
  <c r="F34" i="1"/>
  <c r="I34" i="1"/>
  <c r="Q34" i="1"/>
  <c r="Y34" i="1"/>
  <c r="AI34" i="1"/>
  <c r="AZ34" i="1"/>
  <c r="BF34" i="1"/>
  <c r="BK34" i="1"/>
  <c r="G4" i="1"/>
  <c r="R4" i="1"/>
  <c r="B50" i="3" s="1"/>
  <c r="F50" i="3" s="1"/>
  <c r="AC4" i="1"/>
  <c r="B57" i="3" s="1"/>
  <c r="F57" i="3" s="1"/>
  <c r="AY4" i="1"/>
  <c r="BC4" i="1"/>
  <c r="BK4" i="1"/>
  <c r="F106" i="3"/>
  <c r="B106" i="3"/>
  <c r="L7" i="1"/>
  <c r="B115" i="3" s="1"/>
  <c r="F115" i="3" s="1"/>
  <c r="AC7" i="1"/>
  <c r="B125" i="3" s="1"/>
  <c r="F125" i="3" s="1"/>
  <c r="BC7" i="1"/>
  <c r="B105" i="3"/>
  <c r="B71" i="3"/>
  <c r="F71" i="3" s="1"/>
  <c r="B38" i="3"/>
  <c r="F38" i="3" s="1"/>
  <c r="B3" i="3"/>
  <c r="D4" i="1"/>
  <c r="M4" i="1"/>
  <c r="Y4" i="1"/>
  <c r="AN4" i="1"/>
  <c r="BD4" i="1"/>
  <c r="G9" i="1"/>
  <c r="L9" i="1"/>
  <c r="B150" i="3" s="1"/>
  <c r="F150" i="3" s="1"/>
  <c r="R9" i="1"/>
  <c r="B153" i="3" s="1"/>
  <c r="F153" i="3" s="1"/>
  <c r="W9" i="1"/>
  <c r="AC9" i="1"/>
  <c r="B160" i="3" s="1"/>
  <c r="F160" i="3" s="1"/>
  <c r="AL9" i="1"/>
  <c r="AY9" i="1"/>
  <c r="BC9" i="1"/>
  <c r="BG9" i="1"/>
  <c r="BK9" i="1"/>
  <c r="D10" i="1"/>
  <c r="H10" i="1"/>
  <c r="M10" i="1"/>
  <c r="S10" i="1"/>
  <c r="C191" i="3" s="1"/>
  <c r="G191" i="3" s="1"/>
  <c r="Y10" i="1"/>
  <c r="AD10" i="1"/>
  <c r="C198" i="3" s="1"/>
  <c r="G198" i="3" s="1"/>
  <c r="AN10" i="1"/>
  <c r="AZ10" i="1"/>
  <c r="C204" i="3" s="1"/>
  <c r="G204" i="3" s="1"/>
  <c r="BD10" i="1"/>
  <c r="BH10" i="1"/>
  <c r="E11" i="1"/>
  <c r="B183" i="3" s="1"/>
  <c r="F183" i="3" s="1"/>
  <c r="I11" i="1"/>
  <c r="B185" i="3" s="1"/>
  <c r="F185" i="3" s="1"/>
  <c r="N11" i="1"/>
  <c r="B188" i="3" s="1"/>
  <c r="F188" i="3" s="1"/>
  <c r="U11" i="1"/>
  <c r="B192" i="3" s="1"/>
  <c r="F192" i="3" s="1"/>
  <c r="Z11" i="1"/>
  <c r="AI11" i="1"/>
  <c r="B199" i="3" s="1"/>
  <c r="F199" i="3" s="1"/>
  <c r="AW11" i="1"/>
  <c r="BA11" i="1"/>
  <c r="BE11" i="1"/>
  <c r="BI11" i="1"/>
  <c r="B206" i="3" s="1"/>
  <c r="F206" i="3" s="1"/>
  <c r="G17" i="1"/>
  <c r="L17" i="1"/>
  <c r="B367" i="3" s="1"/>
  <c r="F367" i="3" s="1"/>
  <c r="AI17" i="1"/>
  <c r="B379" i="3" s="1"/>
  <c r="F379" i="3" s="1"/>
  <c r="BC17" i="1"/>
  <c r="H18" i="1"/>
  <c r="Q18" i="1"/>
  <c r="B405" i="3" s="1"/>
  <c r="F405" i="3" s="1"/>
  <c r="AD18" i="1"/>
  <c r="B414" i="3" s="1"/>
  <c r="F414" i="3" s="1"/>
  <c r="AX18" i="1"/>
  <c r="B419" i="3" s="1"/>
  <c r="F419" i="3" s="1"/>
  <c r="BC18" i="1"/>
  <c r="BK28" i="1"/>
  <c r="BG28" i="1"/>
  <c r="BC28" i="1"/>
  <c r="AY28" i="1"/>
  <c r="AI28" i="1"/>
  <c r="Z28" i="1"/>
  <c r="U28" i="1"/>
  <c r="N28" i="1"/>
  <c r="I28" i="1"/>
  <c r="D28" i="1"/>
  <c r="K28" i="1"/>
  <c r="R28" i="1"/>
  <c r="Y28" i="1"/>
  <c r="AJ28" i="1"/>
  <c r="BA28" i="1"/>
  <c r="BF28" i="1"/>
  <c r="F33" i="1"/>
  <c r="M33" i="1"/>
  <c r="U33" i="1"/>
  <c r="AC33" i="1"/>
  <c r="AX33" i="1"/>
  <c r="BC33" i="1"/>
  <c r="BI33" i="1"/>
  <c r="D34" i="1"/>
  <c r="K34" i="1"/>
  <c r="S34" i="1"/>
  <c r="Z34" i="1"/>
  <c r="AJ34" i="1"/>
  <c r="BB34" i="1"/>
  <c r="BG34" i="1"/>
  <c r="G11" i="1"/>
  <c r="R11" i="1"/>
  <c r="B190" i="3" s="1"/>
  <c r="F190" i="3" s="1"/>
  <c r="AY11" i="1"/>
  <c r="H4" i="1"/>
  <c r="S4" i="1"/>
  <c r="B51" i="3" s="1"/>
  <c r="F51" i="3" s="1"/>
  <c r="AD4" i="1"/>
  <c r="B58" i="3" s="1"/>
  <c r="F58" i="3" s="1"/>
  <c r="AZ4" i="1"/>
  <c r="B64" i="3" s="1"/>
  <c r="F64" i="3" s="1"/>
  <c r="BH4" i="1"/>
  <c r="BH41" i="1" s="1"/>
  <c r="G6" i="1"/>
  <c r="B77" i="3" s="1"/>
  <c r="F77" i="3" s="1"/>
  <c r="L6" i="1"/>
  <c r="B80" i="3" s="1"/>
  <c r="F80" i="3" s="1"/>
  <c r="R6" i="1"/>
  <c r="B83" i="3" s="1"/>
  <c r="F83" i="3" s="1"/>
  <c r="W6" i="1"/>
  <c r="AC6" i="1"/>
  <c r="B90" i="3" s="1"/>
  <c r="F90" i="3" s="1"/>
  <c r="AL6" i="1"/>
  <c r="AY6" i="1"/>
  <c r="BC6" i="1"/>
  <c r="BG6" i="1"/>
  <c r="BK6" i="1"/>
  <c r="D7" i="1"/>
  <c r="H7" i="1"/>
  <c r="M7" i="1"/>
  <c r="S7" i="1"/>
  <c r="B119" i="3" s="1"/>
  <c r="F119" i="3" s="1"/>
  <c r="Y7" i="1"/>
  <c r="AD7" i="1"/>
  <c r="B126" i="3" s="1"/>
  <c r="F126" i="3" s="1"/>
  <c r="AN7" i="1"/>
  <c r="AZ7" i="1"/>
  <c r="B132" i="3" s="1"/>
  <c r="F132" i="3" s="1"/>
  <c r="BD7" i="1"/>
  <c r="BH7" i="1"/>
  <c r="G10" i="1"/>
  <c r="L10" i="1"/>
  <c r="C187" i="3" s="1"/>
  <c r="G187" i="3" s="1"/>
  <c r="R10" i="1"/>
  <c r="C190" i="3" s="1"/>
  <c r="G190" i="3" s="1"/>
  <c r="W10" i="1"/>
  <c r="AC10" i="1"/>
  <c r="C197" i="3" s="1"/>
  <c r="G197" i="3" s="1"/>
  <c r="AL10" i="1"/>
  <c r="AY10" i="1"/>
  <c r="BC10" i="1"/>
  <c r="BG10" i="1"/>
  <c r="BK10" i="1"/>
  <c r="D11" i="1"/>
  <c r="H11" i="1"/>
  <c r="M11" i="1"/>
  <c r="S11" i="1"/>
  <c r="B191" i="3" s="1"/>
  <c r="F191" i="3" s="1"/>
  <c r="Y11" i="1"/>
  <c r="AD11" i="1"/>
  <c r="B198" i="3" s="1"/>
  <c r="F198" i="3" s="1"/>
  <c r="AN11" i="1"/>
  <c r="AZ11" i="1"/>
  <c r="B204" i="3" s="1"/>
  <c r="F204" i="3" s="1"/>
  <c r="BD11" i="1"/>
  <c r="BH11" i="1"/>
  <c r="G14" i="1"/>
  <c r="L14" i="1"/>
  <c r="B259" i="3" s="1"/>
  <c r="F259" i="3" s="1"/>
  <c r="R14" i="1"/>
  <c r="B262" i="3" s="1"/>
  <c r="F262" i="3" s="1"/>
  <c r="W14" i="1"/>
  <c r="AC14" i="1"/>
  <c r="B269" i="3" s="1"/>
  <c r="F269" i="3" s="1"/>
  <c r="AL14" i="1"/>
  <c r="AY14" i="1"/>
  <c r="BC14" i="1"/>
  <c r="BG14" i="1"/>
  <c r="BK14" i="1"/>
  <c r="D15" i="1"/>
  <c r="H15" i="1"/>
  <c r="M15" i="1"/>
  <c r="S15" i="1"/>
  <c r="B299" i="3" s="1"/>
  <c r="F299" i="3" s="1"/>
  <c r="Y15" i="1"/>
  <c r="AD15" i="1"/>
  <c r="B306" i="3" s="1"/>
  <c r="F306" i="3" s="1"/>
  <c r="AN15" i="1"/>
  <c r="AZ15" i="1"/>
  <c r="B312" i="3" s="1"/>
  <c r="F312" i="3" s="1"/>
  <c r="BD15" i="1"/>
  <c r="BH15" i="1"/>
  <c r="F578" i="3"/>
  <c r="G3" i="1"/>
  <c r="L3" i="1"/>
  <c r="R3" i="1"/>
  <c r="W3" i="1"/>
  <c r="AC3" i="1"/>
  <c r="AL3" i="1"/>
  <c r="AY3" i="1"/>
  <c r="BC3" i="1"/>
  <c r="BG3" i="1"/>
  <c r="BK3" i="1"/>
  <c r="E4" i="1"/>
  <c r="B43" i="3" s="1"/>
  <c r="F43" i="3" s="1"/>
  <c r="I4" i="1"/>
  <c r="B45" i="3" s="1"/>
  <c r="F45" i="3" s="1"/>
  <c r="N4" i="1"/>
  <c r="B48" i="3" s="1"/>
  <c r="F48" i="3" s="1"/>
  <c r="U4" i="1"/>
  <c r="B52" i="3" s="1"/>
  <c r="F52" i="3" s="1"/>
  <c r="Z4" i="1"/>
  <c r="Z42" i="1" s="1"/>
  <c r="AI4" i="1"/>
  <c r="B59" i="3" s="1"/>
  <c r="F59" i="3" s="1"/>
  <c r="AW4" i="1"/>
  <c r="AW41" i="1" s="1"/>
  <c r="AF2" i="7" s="1"/>
  <c r="BA4" i="1"/>
  <c r="BA41" i="1" s="1"/>
  <c r="BE4" i="1"/>
  <c r="BE41" i="1" s="1"/>
  <c r="BI4" i="1"/>
  <c r="B66" i="3" s="1"/>
  <c r="F66" i="3" s="1"/>
  <c r="D6" i="1"/>
  <c r="H6" i="1"/>
  <c r="M6" i="1"/>
  <c r="S6" i="1"/>
  <c r="B84" i="3" s="1"/>
  <c r="F84" i="3" s="1"/>
  <c r="Y6" i="1"/>
  <c r="AD6" i="1"/>
  <c r="B91" i="3" s="1"/>
  <c r="F91" i="3" s="1"/>
  <c r="AN6" i="1"/>
  <c r="AZ6" i="1"/>
  <c r="B97" i="3" s="1"/>
  <c r="F97" i="3" s="1"/>
  <c r="BD6" i="1"/>
  <c r="BH6" i="1"/>
  <c r="E7" i="1"/>
  <c r="B111" i="3" s="1"/>
  <c r="F111" i="3" s="1"/>
  <c r="I7" i="1"/>
  <c r="B113" i="3" s="1"/>
  <c r="F113" i="3" s="1"/>
  <c r="N7" i="1"/>
  <c r="B116" i="3" s="1"/>
  <c r="F116" i="3" s="1"/>
  <c r="U7" i="1"/>
  <c r="B120" i="3" s="1"/>
  <c r="F120" i="3" s="1"/>
  <c r="Z7" i="1"/>
  <c r="AI7" i="1"/>
  <c r="B127" i="3" s="1"/>
  <c r="F127" i="3" s="1"/>
  <c r="AW7" i="1"/>
  <c r="BA7" i="1"/>
  <c r="BE7" i="1"/>
  <c r="BI7" i="1"/>
  <c r="B134" i="3" s="1"/>
  <c r="F134" i="3" s="1"/>
  <c r="G13" i="1"/>
  <c r="L13" i="1"/>
  <c r="C223" i="3" s="1"/>
  <c r="G223" i="3" s="1"/>
  <c r="R13" i="1"/>
  <c r="C226" i="3" s="1"/>
  <c r="G226" i="3" s="1"/>
  <c r="W13" i="1"/>
  <c r="AC13" i="1"/>
  <c r="C233" i="3" s="1"/>
  <c r="G233" i="3" s="1"/>
  <c r="AL13" i="1"/>
  <c r="AY13" i="1"/>
  <c r="BC13" i="1"/>
  <c r="BG13" i="1"/>
  <c r="BK13" i="1"/>
  <c r="D14" i="1"/>
  <c r="H14" i="1"/>
  <c r="M14" i="1"/>
  <c r="S14" i="1"/>
  <c r="B263" i="3" s="1"/>
  <c r="F263" i="3" s="1"/>
  <c r="Y14" i="1"/>
  <c r="AD14" i="1"/>
  <c r="B270" i="3" s="1"/>
  <c r="F270" i="3" s="1"/>
  <c r="AN14" i="1"/>
  <c r="AZ14" i="1"/>
  <c r="B276" i="3" s="1"/>
  <c r="F276" i="3" s="1"/>
  <c r="BD14" i="1"/>
  <c r="BH14" i="1"/>
  <c r="E15" i="1"/>
  <c r="B291" i="3" s="1"/>
  <c r="F291" i="3" s="1"/>
  <c r="I15" i="1"/>
  <c r="B293" i="3" s="1"/>
  <c r="F293" i="3" s="1"/>
  <c r="N15" i="1"/>
  <c r="B296" i="3" s="1"/>
  <c r="F296" i="3" s="1"/>
  <c r="U15" i="1"/>
  <c r="B300" i="3" s="1"/>
  <c r="F300" i="3" s="1"/>
  <c r="Z15" i="1"/>
  <c r="AI15" i="1"/>
  <c r="B307" i="3" s="1"/>
  <c r="F307" i="3" s="1"/>
  <c r="AW15" i="1"/>
  <c r="BA15" i="1"/>
  <c r="BE15" i="1"/>
  <c r="BI15" i="1"/>
  <c r="B314" i="3" s="1"/>
  <c r="F314" i="3" s="1"/>
  <c r="B358" i="3"/>
  <c r="F358" i="3" s="1"/>
  <c r="BH17" i="1"/>
  <c r="BD17" i="1"/>
  <c r="AZ17" i="1"/>
  <c r="B384" i="3" s="1"/>
  <c r="F384" i="3" s="1"/>
  <c r="AN17" i="1"/>
  <c r="AD17" i="1"/>
  <c r="B378" i="3" s="1"/>
  <c r="F378" i="3" s="1"/>
  <c r="Y17" i="1"/>
  <c r="R17" i="1"/>
  <c r="B370" i="3" s="1"/>
  <c r="F370" i="3" s="1"/>
  <c r="W17" i="1"/>
  <c r="AX17" i="1"/>
  <c r="B383" i="3" s="1"/>
  <c r="F383" i="3" s="1"/>
  <c r="B394" i="3"/>
  <c r="F394" i="3" s="1"/>
  <c r="BI18" i="1"/>
  <c r="B422" i="3" s="1"/>
  <c r="F422" i="3" s="1"/>
  <c r="BE18" i="1"/>
  <c r="BA18" i="1"/>
  <c r="AW18" i="1"/>
  <c r="AI18" i="1"/>
  <c r="B415" i="3" s="1"/>
  <c r="F415" i="3" s="1"/>
  <c r="Z18" i="1"/>
  <c r="U18" i="1"/>
  <c r="B408" i="3" s="1"/>
  <c r="F408" i="3" s="1"/>
  <c r="N18" i="1"/>
  <c r="B404" i="3" s="1"/>
  <c r="F404" i="3" s="1"/>
  <c r="I18" i="1"/>
  <c r="B401" i="3" s="1"/>
  <c r="F401" i="3" s="1"/>
  <c r="E18" i="1"/>
  <c r="B399" i="3" s="1"/>
  <c r="F399" i="3" s="1"/>
  <c r="W18" i="1"/>
  <c r="B430" i="3"/>
  <c r="F430" i="3" s="1"/>
  <c r="BJ19" i="1"/>
  <c r="BF19" i="1"/>
  <c r="BB19" i="1"/>
  <c r="AX19" i="1"/>
  <c r="B455" i="3" s="1"/>
  <c r="F455" i="3" s="1"/>
  <c r="AJ19" i="1"/>
  <c r="B452" i="3" s="1"/>
  <c r="F452" i="3" s="1"/>
  <c r="AA19" i="1"/>
  <c r="V19" i="1"/>
  <c r="B445" i="3" s="1"/>
  <c r="F445" i="3" s="1"/>
  <c r="Q19" i="1"/>
  <c r="B441" i="3" s="1"/>
  <c r="F441" i="3" s="1"/>
  <c r="K19" i="1"/>
  <c r="B438" i="3" s="1"/>
  <c r="F438" i="3" s="1"/>
  <c r="F19" i="1"/>
  <c r="H19" i="1"/>
  <c r="W19" i="1"/>
  <c r="AD19" i="1"/>
  <c r="B450" i="3" s="1"/>
  <c r="F450" i="3" s="1"/>
  <c r="AW19" i="1"/>
  <c r="BC19" i="1"/>
  <c r="BH19" i="1"/>
  <c r="F21" i="1"/>
  <c r="L21" i="1"/>
  <c r="B511" i="3" s="1"/>
  <c r="F511" i="3" s="1"/>
  <c r="U21" i="1"/>
  <c r="B516" i="3" s="1"/>
  <c r="F516" i="3" s="1"/>
  <c r="AA21" i="1"/>
  <c r="AL21" i="1"/>
  <c r="BA21" i="1"/>
  <c r="BF21" i="1"/>
  <c r="BK21" i="1"/>
  <c r="F22" i="1"/>
  <c r="L22" i="1"/>
  <c r="B547" i="3" s="1"/>
  <c r="F547" i="3" s="1"/>
  <c r="S22" i="1"/>
  <c r="B551" i="3" s="1"/>
  <c r="F551" i="3" s="1"/>
  <c r="AA22" i="1"/>
  <c r="AL22" i="1"/>
  <c r="AZ22" i="1"/>
  <c r="B564" i="3" s="1"/>
  <c r="F564" i="3" s="1"/>
  <c r="BF22" i="1"/>
  <c r="BK22" i="1"/>
  <c r="E23" i="1"/>
  <c r="B579" i="3" s="1"/>
  <c r="F579" i="3" s="1"/>
  <c r="L23" i="1"/>
  <c r="B583" i="3" s="1"/>
  <c r="F583" i="3" s="1"/>
  <c r="S23" i="1"/>
  <c r="B587" i="3" s="1"/>
  <c r="F587" i="3" s="1"/>
  <c r="Z23" i="1"/>
  <c r="AL23" i="1"/>
  <c r="AZ23" i="1"/>
  <c r="B600" i="3" s="1"/>
  <c r="F600" i="3" s="1"/>
  <c r="BE23" i="1"/>
  <c r="BK23" i="1"/>
  <c r="D25" i="1"/>
  <c r="L25" i="1"/>
  <c r="S25" i="1"/>
  <c r="Z25" i="1"/>
  <c r="AW25" i="1"/>
  <c r="BB25" i="1"/>
  <c r="BG25" i="1"/>
  <c r="BI26" i="1"/>
  <c r="BE26" i="1"/>
  <c r="BA26" i="1"/>
  <c r="AW26" i="1"/>
  <c r="AC26" i="1"/>
  <c r="W26" i="1"/>
  <c r="R26" i="1"/>
  <c r="L26" i="1"/>
  <c r="F26" i="1"/>
  <c r="I26" i="1"/>
  <c r="Q26" i="1"/>
  <c r="Y26" i="1"/>
  <c r="AI26" i="1"/>
  <c r="AZ26" i="1"/>
  <c r="BF26" i="1"/>
  <c r="BK26" i="1"/>
  <c r="D3" i="1"/>
  <c r="H3" i="1"/>
  <c r="M3" i="1"/>
  <c r="S3" i="1"/>
  <c r="Y3" i="1"/>
  <c r="AD3" i="1"/>
  <c r="AN3" i="1"/>
  <c r="AZ3" i="1"/>
  <c r="BD3" i="1"/>
  <c r="F4" i="1"/>
  <c r="F42" i="1" s="1"/>
  <c r="K4" i="1"/>
  <c r="B46" i="3" s="1"/>
  <c r="F46" i="3" s="1"/>
  <c r="Q4" i="1"/>
  <c r="B49" i="3" s="1"/>
  <c r="F49" i="3" s="1"/>
  <c r="V4" i="1"/>
  <c r="B53" i="3" s="1"/>
  <c r="F53" i="3" s="1"/>
  <c r="AA4" i="1"/>
  <c r="AA42" i="1" s="1"/>
  <c r="AJ4" i="1"/>
  <c r="B60" i="3" s="1"/>
  <c r="F60" i="3" s="1"/>
  <c r="AX4" i="1"/>
  <c r="B63" i="3" s="1"/>
  <c r="F63" i="3" s="1"/>
  <c r="BB4" i="1"/>
  <c r="BB41" i="1" s="1"/>
  <c r="BF4" i="1"/>
  <c r="BF41" i="1" s="1"/>
  <c r="BJ4" i="1"/>
  <c r="BJ41" i="1" s="1"/>
  <c r="G5" i="1"/>
  <c r="BL5" i="1" s="1"/>
  <c r="L5" i="1"/>
  <c r="C47" i="3" s="1"/>
  <c r="G47" i="3" s="1"/>
  <c r="R5" i="1"/>
  <c r="C50" i="3" s="1"/>
  <c r="G50" i="3" s="1"/>
  <c r="W5" i="1"/>
  <c r="AC5" i="1"/>
  <c r="C57" i="3" s="1"/>
  <c r="G57" i="3" s="1"/>
  <c r="AL5" i="1"/>
  <c r="AY5" i="1"/>
  <c r="BC5" i="1"/>
  <c r="BG5" i="1"/>
  <c r="E6" i="1"/>
  <c r="I6" i="1"/>
  <c r="B78" i="3" s="1"/>
  <c r="F78" i="3" s="1"/>
  <c r="N6" i="1"/>
  <c r="B81" i="3" s="1"/>
  <c r="F81" i="3" s="1"/>
  <c r="U6" i="1"/>
  <c r="B85" i="3" s="1"/>
  <c r="F85" i="3" s="1"/>
  <c r="Z6" i="1"/>
  <c r="AI6" i="1"/>
  <c r="B92" i="3" s="1"/>
  <c r="F92" i="3" s="1"/>
  <c r="AW6" i="1"/>
  <c r="BA6" i="1"/>
  <c r="BE6" i="1"/>
  <c r="BI6" i="1"/>
  <c r="B99" i="3" s="1"/>
  <c r="F99" i="3" s="1"/>
  <c r="F7" i="1"/>
  <c r="K7" i="1"/>
  <c r="B114" i="3" s="1"/>
  <c r="F114" i="3" s="1"/>
  <c r="Q7" i="1"/>
  <c r="B117" i="3" s="1"/>
  <c r="F117" i="3" s="1"/>
  <c r="V7" i="1"/>
  <c r="B121" i="3" s="1"/>
  <c r="F121" i="3" s="1"/>
  <c r="AA7" i="1"/>
  <c r="AJ7" i="1"/>
  <c r="B128" i="3" s="1"/>
  <c r="F128" i="3" s="1"/>
  <c r="AX7" i="1"/>
  <c r="B131" i="3" s="1"/>
  <c r="F131" i="3" s="1"/>
  <c r="BB7" i="1"/>
  <c r="BF7" i="1"/>
  <c r="BJ7" i="1"/>
  <c r="G8" i="1"/>
  <c r="BL8" i="1" s="1"/>
  <c r="L8" i="1"/>
  <c r="R8" i="1"/>
  <c r="W8" i="1"/>
  <c r="AC8" i="1"/>
  <c r="AL8" i="1"/>
  <c r="AY8" i="1"/>
  <c r="BC8" i="1"/>
  <c r="BG8" i="1"/>
  <c r="D9" i="1"/>
  <c r="H9" i="1"/>
  <c r="M9" i="1"/>
  <c r="S9" i="1"/>
  <c r="B154" i="3" s="1"/>
  <c r="F154" i="3" s="1"/>
  <c r="Y9" i="1"/>
  <c r="AD9" i="1"/>
  <c r="B161" i="3" s="1"/>
  <c r="F161" i="3" s="1"/>
  <c r="AN9" i="1"/>
  <c r="AZ9" i="1"/>
  <c r="B167" i="3" s="1"/>
  <c r="F167" i="3" s="1"/>
  <c r="BD9" i="1"/>
  <c r="E10" i="1"/>
  <c r="C183" i="3" s="1"/>
  <c r="G183" i="3" s="1"/>
  <c r="I10" i="1"/>
  <c r="C185" i="3" s="1"/>
  <c r="G185" i="3" s="1"/>
  <c r="N10" i="1"/>
  <c r="C188" i="3" s="1"/>
  <c r="G188" i="3" s="1"/>
  <c r="U10" i="1"/>
  <c r="C192" i="3" s="1"/>
  <c r="G192" i="3" s="1"/>
  <c r="Z10" i="1"/>
  <c r="AI10" i="1"/>
  <c r="C199" i="3" s="1"/>
  <c r="G199" i="3" s="1"/>
  <c r="AW10" i="1"/>
  <c r="BA10" i="1"/>
  <c r="BE10" i="1"/>
  <c r="F11" i="1"/>
  <c r="K11" i="1"/>
  <c r="B186" i="3" s="1"/>
  <c r="F186" i="3" s="1"/>
  <c r="Q11" i="1"/>
  <c r="B189" i="3" s="1"/>
  <c r="F189" i="3" s="1"/>
  <c r="V11" i="1"/>
  <c r="B193" i="3" s="1"/>
  <c r="F193" i="3" s="1"/>
  <c r="AA11" i="1"/>
  <c r="AJ11" i="1"/>
  <c r="B200" i="3" s="1"/>
  <c r="F200" i="3" s="1"/>
  <c r="AX11" i="1"/>
  <c r="B203" i="3" s="1"/>
  <c r="F203" i="3" s="1"/>
  <c r="BB11" i="1"/>
  <c r="BF11" i="1"/>
  <c r="G12" i="1"/>
  <c r="BP12" i="1" s="1"/>
  <c r="L12" i="1"/>
  <c r="B223" i="3" s="1"/>
  <c r="F223" i="3" s="1"/>
  <c r="R12" i="1"/>
  <c r="B226" i="3" s="1"/>
  <c r="F226" i="3" s="1"/>
  <c r="W12" i="1"/>
  <c r="AC12" i="1"/>
  <c r="B233" i="3" s="1"/>
  <c r="F233" i="3" s="1"/>
  <c r="AL12" i="1"/>
  <c r="AY12" i="1"/>
  <c r="BC12" i="1"/>
  <c r="BG12" i="1"/>
  <c r="D13" i="1"/>
  <c r="H13" i="1"/>
  <c r="M13" i="1"/>
  <c r="S13" i="1"/>
  <c r="C227" i="3" s="1"/>
  <c r="G227" i="3" s="1"/>
  <c r="Y13" i="1"/>
  <c r="AD13" i="1"/>
  <c r="C234" i="3" s="1"/>
  <c r="G234" i="3" s="1"/>
  <c r="AN13" i="1"/>
  <c r="AZ13" i="1"/>
  <c r="C240" i="3" s="1"/>
  <c r="G240" i="3" s="1"/>
  <c r="BD13" i="1"/>
  <c r="E14" i="1"/>
  <c r="B255" i="3" s="1"/>
  <c r="F255" i="3" s="1"/>
  <c r="I14" i="1"/>
  <c r="B257" i="3" s="1"/>
  <c r="F257" i="3" s="1"/>
  <c r="N14" i="1"/>
  <c r="B260" i="3" s="1"/>
  <c r="F260" i="3" s="1"/>
  <c r="U14" i="1"/>
  <c r="B264" i="3" s="1"/>
  <c r="F264" i="3" s="1"/>
  <c r="Z14" i="1"/>
  <c r="AI14" i="1"/>
  <c r="B271" i="3" s="1"/>
  <c r="F271" i="3" s="1"/>
  <c r="AW14" i="1"/>
  <c r="BA14" i="1"/>
  <c r="BE14" i="1"/>
  <c r="BI14" i="1"/>
  <c r="B278" i="3" s="1"/>
  <c r="F278" i="3" s="1"/>
  <c r="F15" i="1"/>
  <c r="K15" i="1"/>
  <c r="B294" i="3" s="1"/>
  <c r="F294" i="3" s="1"/>
  <c r="Q15" i="1"/>
  <c r="B297" i="3" s="1"/>
  <c r="F297" i="3" s="1"/>
  <c r="V15" i="1"/>
  <c r="B301" i="3" s="1"/>
  <c r="F301" i="3" s="1"/>
  <c r="AA15" i="1"/>
  <c r="AJ15" i="1"/>
  <c r="B308" i="3" s="1"/>
  <c r="F308" i="3" s="1"/>
  <c r="AX15" i="1"/>
  <c r="B311" i="3" s="1"/>
  <c r="F311" i="3" s="1"/>
  <c r="BB15" i="1"/>
  <c r="BF15" i="1"/>
  <c r="BJ15" i="1"/>
  <c r="G16" i="1"/>
  <c r="BP16" i="1" s="1"/>
  <c r="L16" i="1"/>
  <c r="B331" i="3" s="1"/>
  <c r="F331" i="3" s="1"/>
  <c r="R16" i="1"/>
  <c r="B334" i="3" s="1"/>
  <c r="F334" i="3" s="1"/>
  <c r="W16" i="1"/>
  <c r="AC16" i="1"/>
  <c r="B341" i="3" s="1"/>
  <c r="F341" i="3" s="1"/>
  <c r="AL16" i="1"/>
  <c r="AY16" i="1"/>
  <c r="BC16" i="1"/>
  <c r="BG16" i="1"/>
  <c r="BK16" i="1"/>
  <c r="D17" i="1"/>
  <c r="H17" i="1"/>
  <c r="M17" i="1"/>
  <c r="S17" i="1"/>
  <c r="B371" i="3" s="1"/>
  <c r="F371" i="3" s="1"/>
  <c r="Z17" i="1"/>
  <c r="AJ17" i="1"/>
  <c r="B380" i="3" s="1"/>
  <c r="F380" i="3" s="1"/>
  <c r="AY17" i="1"/>
  <c r="BE17" i="1"/>
  <c r="BJ17" i="1"/>
  <c r="D18" i="1"/>
  <c r="K18" i="1"/>
  <c r="B402" i="3" s="1"/>
  <c r="F402" i="3" s="1"/>
  <c r="R18" i="1"/>
  <c r="B406" i="3" s="1"/>
  <c r="F406" i="3" s="1"/>
  <c r="Y18" i="1"/>
  <c r="AJ18" i="1"/>
  <c r="B416" i="3" s="1"/>
  <c r="F416" i="3" s="1"/>
  <c r="AY18" i="1"/>
  <c r="BD18" i="1"/>
  <c r="BJ18" i="1"/>
  <c r="D19" i="1"/>
  <c r="I19" i="1"/>
  <c r="B437" i="3" s="1"/>
  <c r="F437" i="3" s="1"/>
  <c r="R19" i="1"/>
  <c r="B442" i="3" s="1"/>
  <c r="F442" i="3" s="1"/>
  <c r="Y19" i="1"/>
  <c r="AI19" i="1"/>
  <c r="B451" i="3" s="1"/>
  <c r="F451" i="3" s="1"/>
  <c r="AY19" i="1"/>
  <c r="BD19" i="1"/>
  <c r="BI19" i="1"/>
  <c r="B458" i="3" s="1"/>
  <c r="F458" i="3" s="1"/>
  <c r="G21" i="1"/>
  <c r="N21" i="1"/>
  <c r="B512" i="3" s="1"/>
  <c r="F512" i="3" s="1"/>
  <c r="V21" i="1"/>
  <c r="B517" i="3" s="1"/>
  <c r="F517" i="3" s="1"/>
  <c r="AC21" i="1"/>
  <c r="B521" i="3" s="1"/>
  <c r="F521" i="3" s="1"/>
  <c r="AW21" i="1"/>
  <c r="BB21" i="1"/>
  <c r="G22" i="1"/>
  <c r="M22" i="1"/>
  <c r="V22" i="1"/>
  <c r="B553" i="3" s="1"/>
  <c r="F553" i="3" s="1"/>
  <c r="AC22" i="1"/>
  <c r="B557" i="3" s="1"/>
  <c r="F557" i="3" s="1"/>
  <c r="AN22" i="1"/>
  <c r="BB22" i="1"/>
  <c r="G23" i="1"/>
  <c r="M23" i="1"/>
  <c r="U23" i="1"/>
  <c r="B588" i="3" s="1"/>
  <c r="F588" i="3" s="1"/>
  <c r="AC23" i="1"/>
  <c r="B593" i="3" s="1"/>
  <c r="F593" i="3" s="1"/>
  <c r="AN23" i="1"/>
  <c r="BA23" i="1"/>
  <c r="F25" i="1"/>
  <c r="M25" i="1"/>
  <c r="U25" i="1"/>
  <c r="AC25" i="1"/>
  <c r="AX25" i="1"/>
  <c r="BC25" i="1"/>
  <c r="BI25" i="1"/>
  <c r="D26" i="1"/>
  <c r="K26" i="1"/>
  <c r="S26" i="1"/>
  <c r="Z26" i="1"/>
  <c r="AJ26" i="1"/>
  <c r="BB26" i="1"/>
  <c r="BG26" i="1"/>
  <c r="E28" i="1"/>
  <c r="L28" i="1"/>
  <c r="S28" i="1"/>
  <c r="AA28" i="1"/>
  <c r="AW28" i="1"/>
  <c r="BB28" i="1"/>
  <c r="BH28" i="1"/>
  <c r="BI29" i="1"/>
  <c r="BE29" i="1"/>
  <c r="BA29" i="1"/>
  <c r="AW29" i="1"/>
  <c r="AI29" i="1"/>
  <c r="B667" i="3" s="1"/>
  <c r="F667" i="3" s="1"/>
  <c r="Z29" i="1"/>
  <c r="B664" i="3" s="1"/>
  <c r="F664" i="3" s="1"/>
  <c r="U29" i="1"/>
  <c r="N29" i="1"/>
  <c r="B656" i="3" s="1"/>
  <c r="F656" i="3" s="1"/>
  <c r="I29" i="1"/>
  <c r="B653" i="3" s="1"/>
  <c r="F653" i="3" s="1"/>
  <c r="E29" i="1"/>
  <c r="B651" i="3" s="1"/>
  <c r="F651" i="3" s="1"/>
  <c r="H29" i="1"/>
  <c r="Q29" i="1"/>
  <c r="B657" i="3" s="1"/>
  <c r="F657" i="3" s="1"/>
  <c r="W29" i="1"/>
  <c r="AD29" i="1"/>
  <c r="B666" i="3" s="1"/>
  <c r="F666" i="3" s="1"/>
  <c r="AX29" i="1"/>
  <c r="B671" i="3" s="1"/>
  <c r="F671" i="3" s="1"/>
  <c r="BC29" i="1"/>
  <c r="BH29" i="1"/>
  <c r="BI30" i="1"/>
  <c r="BE30" i="1"/>
  <c r="BA30" i="1"/>
  <c r="AW30" i="1"/>
  <c r="AC30" i="1"/>
  <c r="W30" i="1"/>
  <c r="R30" i="1"/>
  <c r="L30" i="1"/>
  <c r="F30" i="1"/>
  <c r="BL30" i="1" s="1"/>
  <c r="I30" i="1"/>
  <c r="Q30" i="1"/>
  <c r="Y30" i="1"/>
  <c r="AI30" i="1"/>
  <c r="AZ30" i="1"/>
  <c r="BF30" i="1"/>
  <c r="BK30" i="1"/>
  <c r="BK32" i="1"/>
  <c r="BG32" i="1"/>
  <c r="BC32" i="1"/>
  <c r="AY32" i="1"/>
  <c r="AI32" i="1"/>
  <c r="Z32" i="1"/>
  <c r="U32" i="1"/>
  <c r="N32" i="1"/>
  <c r="I32" i="1"/>
  <c r="D32" i="1"/>
  <c r="K32" i="1"/>
  <c r="R32" i="1"/>
  <c r="Y32" i="1"/>
  <c r="AJ32" i="1"/>
  <c r="BA32" i="1"/>
  <c r="BF32" i="1"/>
  <c r="H33" i="1"/>
  <c r="N33" i="1"/>
  <c r="W33" i="1"/>
  <c r="AD33" i="1"/>
  <c r="AY33" i="1"/>
  <c r="BE33" i="1"/>
  <c r="E34" i="1"/>
  <c r="M34" i="1"/>
  <c r="U34" i="1"/>
  <c r="AA34" i="1"/>
  <c r="AX34" i="1"/>
  <c r="BC34" i="1"/>
  <c r="BH34" i="1"/>
  <c r="L4" i="1"/>
  <c r="B47" i="3" s="1"/>
  <c r="F47" i="3" s="1"/>
  <c r="W4" i="1"/>
  <c r="AL4" i="1"/>
  <c r="BG4" i="1"/>
  <c r="G7" i="1"/>
  <c r="R7" i="1"/>
  <c r="B118" i="3" s="1"/>
  <c r="F118" i="3" s="1"/>
  <c r="W7" i="1"/>
  <c r="AL7" i="1"/>
  <c r="AY7" i="1"/>
  <c r="BG7" i="1"/>
  <c r="BK7" i="1"/>
  <c r="B245" i="3"/>
  <c r="F245" i="3" s="1"/>
  <c r="F218" i="3"/>
  <c r="G15" i="1"/>
  <c r="L15" i="1"/>
  <c r="B295" i="3" s="1"/>
  <c r="F295" i="3" s="1"/>
  <c r="R15" i="1"/>
  <c r="B298" i="3" s="1"/>
  <c r="F298" i="3" s="1"/>
  <c r="W15" i="1"/>
  <c r="AC15" i="1"/>
  <c r="B305" i="3" s="1"/>
  <c r="F305" i="3" s="1"/>
  <c r="AL15" i="1"/>
  <c r="AY15" i="1"/>
  <c r="BC15" i="1"/>
  <c r="BG15" i="1"/>
  <c r="BK15" i="1"/>
  <c r="B353" i="3"/>
  <c r="F353" i="3" s="1"/>
  <c r="F326" i="3"/>
  <c r="BL16" i="1"/>
  <c r="F470" i="3"/>
  <c r="B502" i="3"/>
  <c r="F502" i="3" s="1"/>
  <c r="BH21" i="1"/>
  <c r="BD21" i="1"/>
  <c r="AZ21" i="1"/>
  <c r="B528" i="3" s="1"/>
  <c r="F528" i="3" s="1"/>
  <c r="AN21" i="1"/>
  <c r="AD21" i="1"/>
  <c r="B522" i="3" s="1"/>
  <c r="F522" i="3" s="1"/>
  <c r="Y21" i="1"/>
  <c r="S21" i="1"/>
  <c r="B515" i="3" s="1"/>
  <c r="F515" i="3" s="1"/>
  <c r="M21" i="1"/>
  <c r="H21" i="1"/>
  <c r="D21" i="1"/>
  <c r="I21" i="1"/>
  <c r="B509" i="3" s="1"/>
  <c r="F509" i="3" s="1"/>
  <c r="Q21" i="1"/>
  <c r="B513" i="3" s="1"/>
  <c r="F513" i="3" s="1"/>
  <c r="W21" i="1"/>
  <c r="AI21" i="1"/>
  <c r="B523" i="3" s="1"/>
  <c r="F523" i="3" s="1"/>
  <c r="AX21" i="1"/>
  <c r="B527" i="3" s="1"/>
  <c r="F527" i="3" s="1"/>
  <c r="BC21" i="1"/>
  <c r="BI21" i="1"/>
  <c r="B530" i="3" s="1"/>
  <c r="F530" i="3" s="1"/>
  <c r="B538" i="3"/>
  <c r="F538" i="3" s="1"/>
  <c r="BI22" i="1"/>
  <c r="B566" i="3" s="1"/>
  <c r="F566" i="3" s="1"/>
  <c r="BE22" i="1"/>
  <c r="BA22" i="1"/>
  <c r="AW22" i="1"/>
  <c r="AI22" i="1"/>
  <c r="B559" i="3" s="1"/>
  <c r="F559" i="3" s="1"/>
  <c r="Z22" i="1"/>
  <c r="U22" i="1"/>
  <c r="B552" i="3" s="1"/>
  <c r="F552" i="3" s="1"/>
  <c r="N22" i="1"/>
  <c r="B548" i="3" s="1"/>
  <c r="F548" i="3" s="1"/>
  <c r="I22" i="1"/>
  <c r="B545" i="3" s="1"/>
  <c r="F545" i="3" s="1"/>
  <c r="E22" i="1"/>
  <c r="B543" i="3" s="1"/>
  <c r="F543" i="3" s="1"/>
  <c r="H22" i="1"/>
  <c r="Q22" i="1"/>
  <c r="B549" i="3" s="1"/>
  <c r="F549" i="3" s="1"/>
  <c r="W22" i="1"/>
  <c r="AD22" i="1"/>
  <c r="B558" i="3" s="1"/>
  <c r="F558" i="3" s="1"/>
  <c r="AX22" i="1"/>
  <c r="B563" i="3" s="1"/>
  <c r="F563" i="3" s="1"/>
  <c r="BC22" i="1"/>
  <c r="BH22" i="1"/>
  <c r="B610" i="3"/>
  <c r="F610" i="3" s="1"/>
  <c r="BJ23" i="1"/>
  <c r="BF23" i="1"/>
  <c r="BB23" i="1"/>
  <c r="AX23" i="1"/>
  <c r="B599" i="3" s="1"/>
  <c r="F599" i="3" s="1"/>
  <c r="AJ23" i="1"/>
  <c r="B596" i="3" s="1"/>
  <c r="F596" i="3" s="1"/>
  <c r="AA23" i="1"/>
  <c r="V23" i="1"/>
  <c r="B589" i="3" s="1"/>
  <c r="F589" i="3" s="1"/>
  <c r="Q23" i="1"/>
  <c r="B585" i="3" s="1"/>
  <c r="F585" i="3" s="1"/>
  <c r="K23" i="1"/>
  <c r="B582" i="3" s="1"/>
  <c r="F582" i="3" s="1"/>
  <c r="F23" i="1"/>
  <c r="BL23" i="1" s="1"/>
  <c r="H23" i="1"/>
  <c r="BP23" i="1" s="1"/>
  <c r="N23" i="1"/>
  <c r="B584" i="3" s="1"/>
  <c r="F584" i="3" s="1"/>
  <c r="W23" i="1"/>
  <c r="AD23" i="1"/>
  <c r="B594" i="3" s="1"/>
  <c r="F594" i="3" s="1"/>
  <c r="AW23" i="1"/>
  <c r="BC23" i="1"/>
  <c r="BH23" i="1"/>
  <c r="H25" i="1"/>
  <c r="N25" i="1"/>
  <c r="W25" i="1"/>
  <c r="AD25" i="1"/>
  <c r="AY25" i="1"/>
  <c r="BE25" i="1"/>
  <c r="BJ25" i="1"/>
  <c r="B650" i="3"/>
  <c r="BP29" i="1"/>
  <c r="BH33" i="1"/>
  <c r="BD33" i="1"/>
  <c r="AZ33" i="1"/>
  <c r="AJ33" i="1"/>
  <c r="AA33" i="1"/>
  <c r="V33" i="1"/>
  <c r="Q33" i="1"/>
  <c r="K33" i="1"/>
  <c r="E33" i="1"/>
  <c r="BL33" i="1" s="1"/>
  <c r="I33" i="1"/>
  <c r="R33" i="1"/>
  <c r="Y33" i="1"/>
  <c r="AI33" i="1"/>
  <c r="BA33" i="1"/>
  <c r="BF33" i="1"/>
  <c r="BK33" i="1"/>
  <c r="H34" i="1"/>
  <c r="N34" i="1"/>
  <c r="V34" i="1"/>
  <c r="AD34" i="1"/>
  <c r="AY34" i="1"/>
  <c r="BD34" i="1"/>
  <c r="BJ34" i="1"/>
  <c r="H36" i="1"/>
  <c r="M36" i="1"/>
  <c r="S36" i="1"/>
  <c r="Y36" i="1"/>
  <c r="AD36" i="1"/>
  <c r="AX36" i="1"/>
  <c r="BB36" i="1"/>
  <c r="BF36" i="1"/>
  <c r="BJ36" i="1"/>
  <c r="D37" i="1"/>
  <c r="I37" i="1"/>
  <c r="N37" i="1"/>
  <c r="U37" i="1"/>
  <c r="Z37" i="1"/>
  <c r="AI37" i="1"/>
  <c r="AY37" i="1"/>
  <c r="BC37" i="1"/>
  <c r="BG37" i="1"/>
  <c r="B641" i="3"/>
  <c r="F722" i="3"/>
  <c r="F749" i="3" s="1"/>
  <c r="B749" i="3"/>
  <c r="K7" i="7"/>
  <c r="K7" i="6"/>
  <c r="AD26" i="6"/>
  <c r="AD28" i="6"/>
  <c r="AD51" i="6"/>
  <c r="AD34" i="6"/>
  <c r="AD25" i="6"/>
  <c r="AD21" i="6"/>
  <c r="AD17" i="6"/>
  <c r="AD15" i="6"/>
  <c r="AD13" i="6"/>
  <c r="AD35" i="6"/>
  <c r="AD23" i="6"/>
  <c r="AD19" i="6"/>
  <c r="AD11" i="6"/>
  <c r="AD24" i="6"/>
  <c r="AD22" i="6"/>
  <c r="AD20" i="6"/>
  <c r="AD12" i="6"/>
  <c r="AD18" i="6"/>
  <c r="AD16" i="6"/>
  <c r="AD10" i="6"/>
  <c r="AD29" i="6"/>
  <c r="G20" i="1"/>
  <c r="BL20" i="1" s="1"/>
  <c r="L20" i="1"/>
  <c r="B475" i="3" s="1"/>
  <c r="F475" i="3" s="1"/>
  <c r="R20" i="1"/>
  <c r="B478" i="3" s="1"/>
  <c r="F478" i="3" s="1"/>
  <c r="W20" i="1"/>
  <c r="AC20" i="1"/>
  <c r="B485" i="3" s="1"/>
  <c r="F485" i="3" s="1"/>
  <c r="AL20" i="1"/>
  <c r="AY20" i="1"/>
  <c r="BC20" i="1"/>
  <c r="BG20" i="1"/>
  <c r="BK20" i="1"/>
  <c r="G24" i="1"/>
  <c r="BL24" i="1" s="1"/>
  <c r="L24" i="1"/>
  <c r="R24" i="1"/>
  <c r="W24" i="1"/>
  <c r="AC24" i="1"/>
  <c r="AL24" i="1"/>
  <c r="AY24" i="1"/>
  <c r="BC24" i="1"/>
  <c r="BG24" i="1"/>
  <c r="H27" i="1"/>
  <c r="BL27" i="1" s="1"/>
  <c r="M27" i="1"/>
  <c r="S27" i="1"/>
  <c r="Y27" i="1"/>
  <c r="AD27" i="1"/>
  <c r="AX27" i="1"/>
  <c r="BB27" i="1"/>
  <c r="BF27" i="1"/>
  <c r="H31" i="1"/>
  <c r="BL31" i="1" s="1"/>
  <c r="M31" i="1"/>
  <c r="S31" i="1"/>
  <c r="Y31" i="1"/>
  <c r="AD31" i="1"/>
  <c r="AX31" i="1"/>
  <c r="BB31" i="1"/>
  <c r="BF31" i="1"/>
  <c r="H35" i="1"/>
  <c r="BL35" i="1" s="1"/>
  <c r="M35" i="1"/>
  <c r="S35" i="1"/>
  <c r="Y35" i="1"/>
  <c r="AD35" i="1"/>
  <c r="AX35" i="1"/>
  <c r="BB35" i="1"/>
  <c r="BF35" i="1"/>
  <c r="D36" i="1"/>
  <c r="I36" i="1"/>
  <c r="N36" i="1"/>
  <c r="U36" i="1"/>
  <c r="Z36" i="1"/>
  <c r="AI36" i="1"/>
  <c r="AY36" i="1"/>
  <c r="BC36" i="1"/>
  <c r="BG36" i="1"/>
  <c r="E37" i="1"/>
  <c r="K37" i="1"/>
  <c r="Q37" i="1"/>
  <c r="V37" i="1"/>
  <c r="AA37" i="1"/>
  <c r="AJ37" i="1"/>
  <c r="AZ37" i="1"/>
  <c r="BD37" i="1"/>
  <c r="BH37" i="1"/>
  <c r="C7" i="7"/>
  <c r="C7" i="6"/>
  <c r="AF7" i="7"/>
  <c r="AF7" i="6"/>
  <c r="AF8" i="6" s="1"/>
  <c r="AQ7" i="7"/>
  <c r="AQ7" i="6"/>
  <c r="B713" i="3"/>
  <c r="Z7" i="7"/>
  <c r="Z7" i="6"/>
  <c r="AH7" i="7"/>
  <c r="AH7" i="6"/>
  <c r="AR7" i="7"/>
  <c r="AR7" i="6"/>
  <c r="H37" i="1"/>
  <c r="M37" i="1"/>
  <c r="S37" i="1"/>
  <c r="Y37" i="1"/>
  <c r="AD37" i="1"/>
  <c r="AX37" i="1"/>
  <c r="BB37" i="1"/>
  <c r="BF37" i="1"/>
  <c r="G7" i="7"/>
  <c r="G7" i="6"/>
  <c r="AD9" i="6"/>
  <c r="M46" i="5"/>
  <c r="M47" i="5" s="1"/>
  <c r="T46" i="5"/>
  <c r="AI7" i="7"/>
  <c r="AI7" i="6"/>
  <c r="AS7" i="7"/>
  <c r="AS7" i="6"/>
  <c r="AN7" i="7"/>
  <c r="AN7" i="6"/>
  <c r="AB46" i="5"/>
  <c r="AB47" i="5" s="1"/>
  <c r="AM7" i="7"/>
  <c r="AM7" i="6"/>
  <c r="R7" i="6"/>
  <c r="AK7" i="6"/>
  <c r="P7" i="7"/>
  <c r="P7" i="6"/>
  <c r="X7" i="7"/>
  <c r="X7" i="6"/>
  <c r="AP7" i="7"/>
  <c r="H5" i="5"/>
  <c r="H46" i="5" s="1"/>
  <c r="H47" i="5" s="1"/>
  <c r="J46" i="5"/>
  <c r="J47" i="5" s="1"/>
  <c r="F46" i="5"/>
  <c r="F47" i="5" s="1"/>
  <c r="D46" i="5"/>
  <c r="D47" i="5" s="1"/>
  <c r="Z52" i="6"/>
  <c r="Z53" i="6"/>
  <c r="AD8" i="7"/>
  <c r="L1000" i="17"/>
  <c r="L999" i="17"/>
  <c r="L997" i="17"/>
  <c r="L995" i="17"/>
  <c r="L993" i="17"/>
  <c r="L991" i="17"/>
  <c r="L989" i="17"/>
  <c r="L987" i="17"/>
  <c r="L985" i="17"/>
  <c r="L983" i="17"/>
  <c r="L981" i="17"/>
  <c r="L979" i="17"/>
  <c r="L977" i="17"/>
  <c r="L975" i="17"/>
  <c r="L973" i="17"/>
  <c r="L971" i="17"/>
  <c r="L969" i="17"/>
  <c r="L967" i="17"/>
  <c r="L965" i="17"/>
  <c r="L963" i="17"/>
  <c r="L961" i="17"/>
  <c r="L959" i="17"/>
  <c r="L957" i="17"/>
  <c r="L955" i="17"/>
  <c r="L953" i="17"/>
  <c r="L951" i="17"/>
  <c r="L949" i="17"/>
  <c r="L947" i="17"/>
  <c r="L945" i="17"/>
  <c r="L943" i="17"/>
  <c r="L941" i="17"/>
  <c r="L939" i="17"/>
  <c r="L937" i="17"/>
  <c r="L935" i="17"/>
  <c r="L933" i="17"/>
  <c r="L931" i="17"/>
  <c r="L929" i="17"/>
  <c r="L927" i="17"/>
  <c r="L925" i="17"/>
  <c r="L923" i="17"/>
  <c r="L921" i="17"/>
  <c r="L919" i="17"/>
  <c r="L917" i="17"/>
  <c r="L915" i="17"/>
  <c r="L913" i="17"/>
  <c r="L911" i="17"/>
  <c r="L909" i="17"/>
  <c r="L907" i="17"/>
  <c r="L905" i="17"/>
  <c r="L903" i="17"/>
  <c r="L901" i="17"/>
  <c r="L899" i="17"/>
  <c r="L897" i="17"/>
  <c r="L895" i="17"/>
  <c r="L893" i="17"/>
  <c r="L891" i="17"/>
  <c r="L889" i="17"/>
  <c r="L887" i="17"/>
  <c r="L885" i="17"/>
  <c r="L883" i="17"/>
  <c r="L881" i="17"/>
  <c r="L879" i="17"/>
  <c r="L877" i="17"/>
  <c r="L875" i="17"/>
  <c r="L873" i="17"/>
  <c r="L871" i="17"/>
  <c r="L869" i="17"/>
  <c r="L867" i="17"/>
  <c r="L865" i="17"/>
  <c r="L863" i="17"/>
  <c r="L861" i="17"/>
  <c r="L859" i="17"/>
  <c r="L857" i="17"/>
  <c r="L855" i="17"/>
  <c r="L853" i="17"/>
  <c r="L851" i="17"/>
  <c r="L849" i="17"/>
  <c r="L847" i="17"/>
  <c r="L845" i="17"/>
  <c r="L843" i="17"/>
  <c r="L841" i="17"/>
  <c r="L839" i="17"/>
  <c r="L837" i="17"/>
  <c r="L835" i="17"/>
  <c r="L833" i="17"/>
  <c r="L831" i="17"/>
  <c r="L994" i="17"/>
  <c r="L986" i="17"/>
  <c r="L978" i="17"/>
  <c r="L970" i="17"/>
  <c r="L962" i="17"/>
  <c r="L954" i="17"/>
  <c r="L946" i="17"/>
  <c r="L938" i="17"/>
  <c r="L930" i="17"/>
  <c r="L922" i="17"/>
  <c r="L914" i="17"/>
  <c r="L906" i="17"/>
  <c r="L898" i="17"/>
  <c r="L890" i="17"/>
  <c r="L882" i="17"/>
  <c r="L874" i="17"/>
  <c r="L866" i="17"/>
  <c r="L858" i="17"/>
  <c r="L850" i="17"/>
  <c r="L842" i="17"/>
  <c r="L834" i="17"/>
  <c r="L829" i="17"/>
  <c r="L827" i="17"/>
  <c r="L825" i="17"/>
  <c r="L823" i="17"/>
  <c r="L821" i="17"/>
  <c r="L819" i="17"/>
  <c r="L817" i="17"/>
  <c r="L815" i="17"/>
  <c r="L813" i="17"/>
  <c r="L811" i="17"/>
  <c r="L809" i="17"/>
  <c r="L807" i="17"/>
  <c r="L805" i="17"/>
  <c r="L803" i="17"/>
  <c r="L801" i="17"/>
  <c r="L799" i="17"/>
  <c r="L797" i="17"/>
  <c r="L795" i="17"/>
  <c r="L793" i="17"/>
  <c r="L791" i="17"/>
  <c r="L789" i="17"/>
  <c r="L787" i="17"/>
  <c r="L785" i="17"/>
  <c r="L783" i="17"/>
  <c r="L781" i="17"/>
  <c r="L779" i="17"/>
  <c r="L777" i="17"/>
  <c r="L775" i="17"/>
  <c r="L773" i="17"/>
  <c r="L771" i="17"/>
  <c r="L769" i="17"/>
  <c r="L767" i="17"/>
  <c r="L765" i="17"/>
  <c r="L763" i="17"/>
  <c r="L761" i="17"/>
  <c r="L759" i="17"/>
  <c r="L757" i="17"/>
  <c r="L755" i="17"/>
  <c r="L753" i="17"/>
  <c r="L751" i="17"/>
  <c r="L749" i="17"/>
  <c r="L747" i="17"/>
  <c r="L745" i="17"/>
  <c r="L743" i="17"/>
  <c r="L741" i="17"/>
  <c r="L739" i="17"/>
  <c r="L737" i="17"/>
  <c r="L735" i="17"/>
  <c r="L733" i="17"/>
  <c r="L731" i="17"/>
  <c r="L729" i="17"/>
  <c r="L727" i="17"/>
  <c r="L725" i="17"/>
  <c r="L723" i="17"/>
  <c r="L721" i="17"/>
  <c r="L719" i="17"/>
  <c r="L717" i="17"/>
  <c r="L715" i="17"/>
  <c r="L713" i="17"/>
  <c r="L711" i="17"/>
  <c r="L709" i="17"/>
  <c r="L707" i="17"/>
  <c r="L705" i="17"/>
  <c r="L703" i="17"/>
  <c r="L996" i="17"/>
  <c r="L988" i="17"/>
  <c r="L980" i="17"/>
  <c r="L972" i="17"/>
  <c r="L964" i="17"/>
  <c r="L956" i="17"/>
  <c r="L948" i="17"/>
  <c r="L940" i="17"/>
  <c r="L932" i="17"/>
  <c r="L924" i="17"/>
  <c r="L916" i="17"/>
  <c r="L908" i="17"/>
  <c r="L900" i="17"/>
  <c r="L892" i="17"/>
  <c r="L884" i="17"/>
  <c r="L876" i="17"/>
  <c r="L868" i="17"/>
  <c r="L860" i="17"/>
  <c r="L852" i="17"/>
  <c r="L844" i="17"/>
  <c r="L836" i="17"/>
  <c r="L998" i="17"/>
  <c r="L990" i="17"/>
  <c r="L982" i="17"/>
  <c r="L974" i="17"/>
  <c r="L966" i="17"/>
  <c r="L958" i="17"/>
  <c r="L950" i="17"/>
  <c r="L942" i="17"/>
  <c r="L934" i="17"/>
  <c r="L926" i="17"/>
  <c r="L918" i="17"/>
  <c r="L910" i="17"/>
  <c r="L902" i="17"/>
  <c r="L894" i="17"/>
  <c r="L886" i="17"/>
  <c r="L878" i="17"/>
  <c r="L870" i="17"/>
  <c r="L862" i="17"/>
  <c r="L854" i="17"/>
  <c r="L846" i="17"/>
  <c r="L838" i="17"/>
  <c r="L830" i="17"/>
  <c r="L828" i="17"/>
  <c r="L826" i="17"/>
  <c r="L824" i="17"/>
  <c r="L822" i="17"/>
  <c r="L820" i="17"/>
  <c r="L818" i="17"/>
  <c r="L816" i="17"/>
  <c r="L814" i="17"/>
  <c r="L812" i="17"/>
  <c r="L810" i="17"/>
  <c r="L808" i="17"/>
  <c r="L806" i="17"/>
  <c r="L804" i="17"/>
  <c r="L802" i="17"/>
  <c r="L800" i="17"/>
  <c r="L798" i="17"/>
  <c r="L796" i="17"/>
  <c r="L794" i="17"/>
  <c r="L792" i="17"/>
  <c r="L790" i="17"/>
  <c r="L788" i="17"/>
  <c r="L786" i="17"/>
  <c r="L784" i="17"/>
  <c r="L782" i="17"/>
  <c r="L780" i="17"/>
  <c r="L778" i="17"/>
  <c r="L776" i="17"/>
  <c r="L774" i="17"/>
  <c r="L772" i="17"/>
  <c r="L770" i="17"/>
  <c r="L768" i="17"/>
  <c r="L766" i="17"/>
  <c r="L764" i="17"/>
  <c r="L762" i="17"/>
  <c r="L760" i="17"/>
  <c r="L758" i="17"/>
  <c r="L756" i="17"/>
  <c r="L754" i="17"/>
  <c r="L752" i="17"/>
  <c r="L750" i="17"/>
  <c r="L748" i="17"/>
  <c r="L746" i="17"/>
  <c r="L744" i="17"/>
  <c r="L742" i="17"/>
  <c r="L740" i="17"/>
  <c r="L738" i="17"/>
  <c r="L736" i="17"/>
  <c r="L734" i="17"/>
  <c r="L732" i="17"/>
  <c r="L730" i="17"/>
  <c r="L728" i="17"/>
  <c r="L726" i="17"/>
  <c r="L724" i="17"/>
  <c r="L722" i="17"/>
  <c r="L720" i="17"/>
  <c r="L718" i="17"/>
  <c r="L716" i="17"/>
  <c r="L714" i="17"/>
  <c r="L712" i="17"/>
  <c r="L710" i="17"/>
  <c r="L708" i="17"/>
  <c r="L992" i="17"/>
  <c r="L984" i="17"/>
  <c r="L976" i="17"/>
  <c r="L968" i="17"/>
  <c r="L960" i="17"/>
  <c r="L952" i="17"/>
  <c r="L944" i="17"/>
  <c r="L936" i="17"/>
  <c r="L928" i="17"/>
  <c r="L920" i="17"/>
  <c r="L912" i="17"/>
  <c r="L904" i="17"/>
  <c r="L896" i="17"/>
  <c r="L888" i="17"/>
  <c r="L880" i="17"/>
  <c r="L872" i="17"/>
  <c r="L864" i="17"/>
  <c r="L856" i="17"/>
  <c r="L848" i="17"/>
  <c r="L840" i="17"/>
  <c r="L832" i="17"/>
  <c r="L702" i="17"/>
  <c r="L700" i="17"/>
  <c r="L698" i="17"/>
  <c r="L696" i="17"/>
  <c r="L694" i="17"/>
  <c r="L692" i="17"/>
  <c r="L690" i="17"/>
  <c r="L688" i="17"/>
  <c r="L686" i="17"/>
  <c r="L684" i="17"/>
  <c r="L682" i="17"/>
  <c r="L680" i="17"/>
  <c r="L678" i="17"/>
  <c r="L676" i="17"/>
  <c r="L674" i="17"/>
  <c r="L672" i="17"/>
  <c r="L670" i="17"/>
  <c r="L668" i="17"/>
  <c r="L666" i="17"/>
  <c r="L664" i="17"/>
  <c r="L662" i="17"/>
  <c r="L660" i="17"/>
  <c r="L658" i="17"/>
  <c r="L656" i="17"/>
  <c r="L654" i="17"/>
  <c r="L652" i="17"/>
  <c r="L650" i="17"/>
  <c r="L648" i="17"/>
  <c r="L646" i="17"/>
  <c r="L644" i="17"/>
  <c r="L642" i="17"/>
  <c r="L640" i="17"/>
  <c r="L638" i="17"/>
  <c r="L636" i="17"/>
  <c r="L634" i="17"/>
  <c r="L632" i="17"/>
  <c r="L630" i="17"/>
  <c r="L628" i="17"/>
  <c r="L626" i="17"/>
  <c r="L624" i="17"/>
  <c r="L622" i="17"/>
  <c r="L620" i="17"/>
  <c r="L618" i="17"/>
  <c r="L616" i="17"/>
  <c r="L614" i="17"/>
  <c r="L612" i="17"/>
  <c r="L610" i="17"/>
  <c r="L608" i="17"/>
  <c r="L606" i="17"/>
  <c r="L604" i="17"/>
  <c r="L602" i="17"/>
  <c r="L600" i="17"/>
  <c r="L598" i="17"/>
  <c r="L596" i="17"/>
  <c r="L594" i="17"/>
  <c r="L592" i="17"/>
  <c r="L590" i="17"/>
  <c r="L588" i="17"/>
  <c r="L586" i="17"/>
  <c r="L584" i="17"/>
  <c r="L582" i="17"/>
  <c r="L580" i="17"/>
  <c r="L578" i="17"/>
  <c r="L576" i="17"/>
  <c r="L574" i="17"/>
  <c r="L572" i="17"/>
  <c r="L570" i="17"/>
  <c r="L568" i="17"/>
  <c r="L566" i="17"/>
  <c r="L564" i="17"/>
  <c r="L562" i="17"/>
  <c r="L560" i="17"/>
  <c r="L558" i="17"/>
  <c r="L556" i="17"/>
  <c r="L554" i="17"/>
  <c r="L552" i="17"/>
  <c r="L550" i="17"/>
  <c r="L548" i="17"/>
  <c r="L546" i="17"/>
  <c r="L544" i="17"/>
  <c r="L542" i="17"/>
  <c r="L540" i="17"/>
  <c r="L538" i="17"/>
  <c r="L536" i="17"/>
  <c r="L534" i="17"/>
  <c r="L532" i="17"/>
  <c r="L530" i="17"/>
  <c r="L528" i="17"/>
  <c r="L526" i="17"/>
  <c r="L524" i="17"/>
  <c r="L522" i="17"/>
  <c r="L520" i="17"/>
  <c r="L518" i="17"/>
  <c r="L516" i="17"/>
  <c r="L514" i="17"/>
  <c r="L512" i="17"/>
  <c r="L510" i="17"/>
  <c r="L508" i="17"/>
  <c r="L506" i="17"/>
  <c r="L504" i="17"/>
  <c r="L502" i="17"/>
  <c r="L500" i="17"/>
  <c r="L498" i="17"/>
  <c r="L496" i="17"/>
  <c r="L494" i="17"/>
  <c r="L492" i="17"/>
  <c r="L490" i="17"/>
  <c r="L488" i="17"/>
  <c r="L486" i="17"/>
  <c r="L484" i="17"/>
  <c r="L482" i="17"/>
  <c r="L480" i="17"/>
  <c r="L478" i="17"/>
  <c r="L476" i="17"/>
  <c r="L474" i="17"/>
  <c r="L472" i="17"/>
  <c r="L470" i="17"/>
  <c r="L468" i="17"/>
  <c r="L466" i="17"/>
  <c r="L464" i="17"/>
  <c r="L462" i="17"/>
  <c r="L460" i="17"/>
  <c r="L458" i="17"/>
  <c r="L456" i="17"/>
  <c r="L454" i="17"/>
  <c r="L452" i="17"/>
  <c r="L450" i="17"/>
  <c r="L448" i="17"/>
  <c r="L446" i="17"/>
  <c r="L444" i="17"/>
  <c r="L442" i="17"/>
  <c r="L440" i="17"/>
  <c r="L438" i="17"/>
  <c r="L436" i="17"/>
  <c r="L434" i="17"/>
  <c r="L432" i="17"/>
  <c r="L430" i="17"/>
  <c r="L428" i="17"/>
  <c r="L426" i="17"/>
  <c r="L424" i="17"/>
  <c r="L422" i="17"/>
  <c r="L420" i="17"/>
  <c r="L418" i="17"/>
  <c r="L416" i="17"/>
  <c r="L414" i="17"/>
  <c r="L412" i="17"/>
  <c r="L410" i="17"/>
  <c r="L408" i="17"/>
  <c r="L406" i="17"/>
  <c r="L404" i="17"/>
  <c r="L402" i="17"/>
  <c r="L400" i="17"/>
  <c r="L398" i="17"/>
  <c r="L396" i="17"/>
  <c r="L394" i="17"/>
  <c r="L392" i="17"/>
  <c r="L390" i="17"/>
  <c r="L388" i="17"/>
  <c r="L386" i="17"/>
  <c r="L384" i="17"/>
  <c r="L382" i="17"/>
  <c r="L380" i="17"/>
  <c r="L378" i="17"/>
  <c r="L376" i="17"/>
  <c r="L374" i="17"/>
  <c r="L372" i="17"/>
  <c r="L370" i="17"/>
  <c r="L368" i="17"/>
  <c r="L366" i="17"/>
  <c r="L364" i="17"/>
  <c r="L704" i="17"/>
  <c r="L706" i="17"/>
  <c r="L701" i="17"/>
  <c r="L699" i="17"/>
  <c r="L697" i="17"/>
  <c r="L695" i="17"/>
  <c r="L693" i="17"/>
  <c r="L691" i="17"/>
  <c r="L689" i="17"/>
  <c r="L687" i="17"/>
  <c r="L685" i="17"/>
  <c r="L683" i="17"/>
  <c r="L681" i="17"/>
  <c r="L679" i="17"/>
  <c r="L677" i="17"/>
  <c r="L675" i="17"/>
  <c r="L673" i="17"/>
  <c r="L671" i="17"/>
  <c r="L669" i="17"/>
  <c r="L667" i="17"/>
  <c r="L665" i="17"/>
  <c r="L663" i="17"/>
  <c r="L661" i="17"/>
  <c r="L659" i="17"/>
  <c r="L657" i="17"/>
  <c r="L655" i="17"/>
  <c r="L653" i="17"/>
  <c r="L651" i="17"/>
  <c r="L649" i="17"/>
  <c r="L647" i="17"/>
  <c r="L645" i="17"/>
  <c r="L643" i="17"/>
  <c r="L641" i="17"/>
  <c r="L639" i="17"/>
  <c r="L637" i="17"/>
  <c r="L635" i="17"/>
  <c r="L633" i="17"/>
  <c r="L631" i="17"/>
  <c r="L629" i="17"/>
  <c r="L627" i="17"/>
  <c r="L625" i="17"/>
  <c r="L623" i="17"/>
  <c r="L621" i="17"/>
  <c r="L619" i="17"/>
  <c r="L617" i="17"/>
  <c r="L615" i="17"/>
  <c r="L613" i="17"/>
  <c r="L611" i="17"/>
  <c r="L609" i="17"/>
  <c r="L607" i="17"/>
  <c r="L605" i="17"/>
  <c r="L603" i="17"/>
  <c r="L601" i="17"/>
  <c r="L599" i="17"/>
  <c r="L597" i="17"/>
  <c r="L595" i="17"/>
  <c r="L593" i="17"/>
  <c r="L591" i="17"/>
  <c r="L589" i="17"/>
  <c r="L587" i="17"/>
  <c r="L585" i="17"/>
  <c r="L583" i="17"/>
  <c r="L581" i="17"/>
  <c r="L579" i="17"/>
  <c r="L577" i="17"/>
  <c r="L575" i="17"/>
  <c r="L573" i="17"/>
  <c r="L571" i="17"/>
  <c r="L569" i="17"/>
  <c r="L567" i="17"/>
  <c r="L565" i="17"/>
  <c r="L563" i="17"/>
  <c r="L561" i="17"/>
  <c r="L559" i="17"/>
  <c r="L557" i="17"/>
  <c r="L555" i="17"/>
  <c r="L553" i="17"/>
  <c r="L551" i="17"/>
  <c r="L549" i="17"/>
  <c r="L547" i="17"/>
  <c r="L545" i="17"/>
  <c r="L543" i="17"/>
  <c r="L541" i="17"/>
  <c r="L539" i="17"/>
  <c r="L537" i="17"/>
  <c r="L535" i="17"/>
  <c r="L533" i="17"/>
  <c r="L531" i="17"/>
  <c r="L529" i="17"/>
  <c r="L527" i="17"/>
  <c r="L525" i="17"/>
  <c r="L523" i="17"/>
  <c r="L521" i="17"/>
  <c r="L519" i="17"/>
  <c r="L517" i="17"/>
  <c r="L515" i="17"/>
  <c r="L513" i="17"/>
  <c r="L511" i="17"/>
  <c r="L509" i="17"/>
  <c r="L507" i="17"/>
  <c r="L505" i="17"/>
  <c r="L503" i="17"/>
  <c r="L501" i="17"/>
  <c r="L499" i="17"/>
  <c r="L497" i="17"/>
  <c r="L495" i="17"/>
  <c r="L493" i="17"/>
  <c r="L491" i="17"/>
  <c r="L489" i="17"/>
  <c r="L487" i="17"/>
  <c r="L485" i="17"/>
  <c r="L483" i="17"/>
  <c r="L481" i="17"/>
  <c r="L479" i="17"/>
  <c r="L477" i="17"/>
  <c r="L475" i="17"/>
  <c r="L473" i="17"/>
  <c r="L471" i="17"/>
  <c r="L469" i="17"/>
  <c r="L467" i="17"/>
  <c r="L465" i="17"/>
  <c r="L463" i="17"/>
  <c r="L461" i="17"/>
  <c r="L459" i="17"/>
  <c r="L457" i="17"/>
  <c r="L455" i="17"/>
  <c r="L453" i="17"/>
  <c r="L451" i="17"/>
  <c r="L449" i="17"/>
  <c r="L447" i="17"/>
  <c r="L445" i="17"/>
  <c r="L443" i="17"/>
  <c r="L441" i="17"/>
  <c r="L439" i="17"/>
  <c r="L437" i="17"/>
  <c r="L435" i="17"/>
  <c r="L433" i="17"/>
  <c r="L431" i="17"/>
  <c r="L429" i="17"/>
  <c r="L427" i="17"/>
  <c r="L425" i="17"/>
  <c r="L423" i="17"/>
  <c r="L365" i="17"/>
  <c r="L373" i="17"/>
  <c r="L381" i="17"/>
  <c r="L389" i="17"/>
  <c r="L397" i="17"/>
  <c r="L405" i="17"/>
  <c r="L413" i="17"/>
  <c r="L421" i="17"/>
  <c r="L141" i="17"/>
  <c r="L143" i="17"/>
  <c r="L145" i="17"/>
  <c r="L147" i="17"/>
  <c r="L149" i="17"/>
  <c r="L151" i="17"/>
  <c r="L153" i="17"/>
  <c r="L155" i="17"/>
  <c r="L157" i="17"/>
  <c r="L159" i="17"/>
  <c r="L161" i="17"/>
  <c r="L163" i="17"/>
  <c r="L165" i="17"/>
  <c r="L167" i="17"/>
  <c r="L169" i="17"/>
  <c r="L171" i="17"/>
  <c r="L173" i="17"/>
  <c r="L175" i="17"/>
  <c r="L177" i="17"/>
  <c r="L179" i="17"/>
  <c r="L181" i="17"/>
  <c r="L183" i="17"/>
  <c r="L185" i="17"/>
  <c r="L187" i="17"/>
  <c r="L189" i="17"/>
  <c r="L191" i="17"/>
  <c r="L193" i="17"/>
  <c r="L195" i="17"/>
  <c r="L197" i="17"/>
  <c r="L199" i="17"/>
  <c r="L201" i="17"/>
  <c r="L203" i="17"/>
  <c r="L205" i="17"/>
  <c r="L207" i="17"/>
  <c r="L209" i="17"/>
  <c r="L211" i="17"/>
  <c r="L213" i="17"/>
  <c r="L215" i="17"/>
  <c r="L217" i="17"/>
  <c r="L219" i="17"/>
  <c r="L221" i="17"/>
  <c r="L223" i="17"/>
  <c r="L225" i="17"/>
  <c r="L227" i="17"/>
  <c r="L229" i="17"/>
  <c r="L231" i="17"/>
  <c r="L233" i="17"/>
  <c r="L235" i="17"/>
  <c r="L237" i="17"/>
  <c r="L239" i="17"/>
  <c r="L241" i="17"/>
  <c r="L243" i="17"/>
  <c r="L245" i="17"/>
  <c r="L247" i="17"/>
  <c r="L249" i="17"/>
  <c r="L251" i="17"/>
  <c r="L253" i="17"/>
  <c r="L255" i="17"/>
  <c r="L257" i="17"/>
  <c r="L259" i="17"/>
  <c r="L261" i="17"/>
  <c r="L263" i="17"/>
  <c r="L265" i="17"/>
  <c r="L267" i="17"/>
  <c r="L269" i="17"/>
  <c r="L271" i="17"/>
  <c r="L273" i="17"/>
  <c r="L275" i="17"/>
  <c r="L277" i="17"/>
  <c r="L279" i="17"/>
  <c r="L281" i="17"/>
  <c r="L283" i="17"/>
  <c r="L285" i="17"/>
  <c r="L287" i="17"/>
  <c r="L289" i="17"/>
  <c r="L291" i="17"/>
  <c r="L293" i="17"/>
  <c r="L295" i="17"/>
  <c r="L297" i="17"/>
  <c r="L299" i="17"/>
  <c r="L301" i="17"/>
  <c r="L303" i="17"/>
  <c r="L305" i="17"/>
  <c r="L307" i="17"/>
  <c r="L309" i="17"/>
  <c r="L311" i="17"/>
  <c r="L313" i="17"/>
  <c r="L315" i="17"/>
  <c r="L317" i="17"/>
  <c r="L319" i="17"/>
  <c r="L321" i="17"/>
  <c r="L323" i="17"/>
  <c r="L325" i="17"/>
  <c r="L327" i="17"/>
  <c r="L329" i="17"/>
  <c r="L331" i="17"/>
  <c r="L333" i="17"/>
  <c r="L335" i="17"/>
  <c r="L337" i="17"/>
  <c r="L339" i="17"/>
  <c r="L341" i="17"/>
  <c r="L343" i="17"/>
  <c r="L345" i="17"/>
  <c r="L347" i="17"/>
  <c r="L349" i="17"/>
  <c r="L351" i="17"/>
  <c r="L353" i="17"/>
  <c r="L355" i="17"/>
  <c r="L357" i="17"/>
  <c r="L359" i="17"/>
  <c r="L361" i="17"/>
  <c r="L363" i="17"/>
  <c r="L371" i="17"/>
  <c r="L379" i="17"/>
  <c r="L387" i="17"/>
  <c r="L395" i="17"/>
  <c r="L403" i="17"/>
  <c r="L411" i="17"/>
  <c r="L419" i="17"/>
  <c r="L369" i="17"/>
  <c r="L377" i="17"/>
  <c r="L385" i="17"/>
  <c r="L393" i="17"/>
  <c r="L401" i="17"/>
  <c r="L409" i="17"/>
  <c r="L417" i="17"/>
  <c r="L114" i="17"/>
  <c r="L116" i="17"/>
  <c r="L118" i="17"/>
  <c r="L120" i="17"/>
  <c r="L122" i="17"/>
  <c r="L124" i="17"/>
  <c r="L126" i="17"/>
  <c r="L128" i="17"/>
  <c r="L130" i="17"/>
  <c r="L132" i="17"/>
  <c r="L134" i="17"/>
  <c r="L136" i="17"/>
  <c r="L138" i="17"/>
  <c r="L140" i="17"/>
  <c r="L142" i="17"/>
  <c r="L144" i="17"/>
  <c r="L146" i="17"/>
  <c r="L148" i="17"/>
  <c r="L150" i="17"/>
  <c r="L152" i="17"/>
  <c r="L154" i="17"/>
  <c r="L156" i="17"/>
  <c r="L158" i="17"/>
  <c r="L160" i="17"/>
  <c r="L162" i="17"/>
  <c r="L164" i="17"/>
  <c r="L166" i="17"/>
  <c r="L168" i="17"/>
  <c r="L170" i="17"/>
  <c r="L172" i="17"/>
  <c r="L174" i="17"/>
  <c r="L176" i="17"/>
  <c r="L178" i="17"/>
  <c r="L180" i="17"/>
  <c r="L182" i="17"/>
  <c r="L184" i="17"/>
  <c r="L186" i="17"/>
  <c r="L188" i="17"/>
  <c r="L190" i="17"/>
  <c r="L192" i="17"/>
  <c r="L194" i="17"/>
  <c r="L196" i="17"/>
  <c r="L198" i="17"/>
  <c r="L200" i="17"/>
  <c r="L202" i="17"/>
  <c r="L204" i="17"/>
  <c r="L206" i="17"/>
  <c r="L208" i="17"/>
  <c r="L210" i="17"/>
  <c r="L212" i="17"/>
  <c r="L214" i="17"/>
  <c r="L216" i="17"/>
  <c r="L218" i="17"/>
  <c r="L220" i="17"/>
  <c r="L222" i="17"/>
  <c r="L224" i="17"/>
  <c r="L226" i="17"/>
  <c r="L228" i="17"/>
  <c r="L230" i="17"/>
  <c r="L232" i="17"/>
  <c r="L234" i="17"/>
  <c r="L236" i="17"/>
  <c r="L238" i="17"/>
  <c r="L240" i="17"/>
  <c r="L242" i="17"/>
  <c r="L244" i="17"/>
  <c r="L246" i="17"/>
  <c r="L248" i="17"/>
  <c r="L250" i="17"/>
  <c r="L252" i="17"/>
  <c r="L254" i="17"/>
  <c r="L256" i="17"/>
  <c r="L258" i="17"/>
  <c r="L260" i="17"/>
  <c r="L262" i="17"/>
  <c r="L264" i="17"/>
  <c r="L266" i="17"/>
  <c r="L268" i="17"/>
  <c r="L270" i="17"/>
  <c r="L272" i="17"/>
  <c r="L274" i="17"/>
  <c r="L276" i="17"/>
  <c r="L278" i="17"/>
  <c r="L280" i="17"/>
  <c r="L282" i="17"/>
  <c r="L284" i="17"/>
  <c r="L286" i="17"/>
  <c r="L288" i="17"/>
  <c r="L290" i="17"/>
  <c r="L292" i="17"/>
  <c r="L294" i="17"/>
  <c r="L296" i="17"/>
  <c r="L298" i="17"/>
  <c r="L300" i="17"/>
  <c r="L302" i="17"/>
  <c r="L304" i="17"/>
  <c r="L306" i="17"/>
  <c r="L308" i="17"/>
  <c r="L310" i="17"/>
  <c r="L312" i="17"/>
  <c r="L314" i="17"/>
  <c r="L316" i="17"/>
  <c r="L318" i="17"/>
  <c r="L320" i="17"/>
  <c r="L322" i="17"/>
  <c r="L324" i="17"/>
  <c r="L326" i="17"/>
  <c r="L328" i="17"/>
  <c r="L330" i="17"/>
  <c r="L332" i="17"/>
  <c r="L334" i="17"/>
  <c r="L336" i="17"/>
  <c r="L338" i="17"/>
  <c r="L340" i="17"/>
  <c r="L342" i="17"/>
  <c r="L344" i="17"/>
  <c r="L346" i="17"/>
  <c r="L348" i="17"/>
  <c r="L350" i="17"/>
  <c r="L352" i="17"/>
  <c r="L354" i="17"/>
  <c r="L356" i="17"/>
  <c r="L358" i="17"/>
  <c r="L360" i="17"/>
  <c r="L362" i="17"/>
  <c r="L367" i="17"/>
  <c r="L375" i="17"/>
  <c r="L383" i="17"/>
  <c r="L391" i="17"/>
  <c r="L399" i="17"/>
  <c r="L407" i="17"/>
  <c r="L415" i="17"/>
  <c r="AF51" i="6" l="1"/>
  <c r="AF29" i="6"/>
  <c r="AF37" i="6"/>
  <c r="AX37" i="6" s="1"/>
  <c r="AF35" i="6"/>
  <c r="AF34" i="6"/>
  <c r="AF22" i="6"/>
  <c r="AF16" i="6"/>
  <c r="AF36" i="6"/>
  <c r="AX36" i="6" s="1"/>
  <c r="AF24" i="6"/>
  <c r="AF20" i="6"/>
  <c r="AF18" i="6"/>
  <c r="AF12" i="6"/>
  <c r="AF10" i="6"/>
  <c r="AF9" i="6"/>
  <c r="AF15" i="6"/>
  <c r="AF26" i="6"/>
  <c r="AF23" i="6"/>
  <c r="AF19" i="6"/>
  <c r="AF17" i="6"/>
  <c r="AF13" i="6"/>
  <c r="AF25" i="6"/>
  <c r="AF21" i="6"/>
  <c r="AF11" i="6"/>
  <c r="AF28" i="6"/>
  <c r="H7" i="7"/>
  <c r="H8" i="7" s="1"/>
  <c r="H7" i="6"/>
  <c r="H8" i="6" s="1"/>
  <c r="AS2" i="7"/>
  <c r="AS5" i="7" s="1"/>
  <c r="AS6" i="7" s="1"/>
  <c r="AS8" i="7" s="1"/>
  <c r="Q109" i="2"/>
  <c r="AS2" i="6"/>
  <c r="AS5" i="6" s="1"/>
  <c r="AS6" i="6" s="1"/>
  <c r="AS8" i="6" s="1"/>
  <c r="AN2" i="7"/>
  <c r="AN2" i="6"/>
  <c r="AN5" i="6" s="1"/>
  <c r="AN6" i="6" s="1"/>
  <c r="AN8" i="6" s="1"/>
  <c r="P3" i="7"/>
  <c r="F66" i="2" s="1"/>
  <c r="P3" i="6"/>
  <c r="AT2" i="7"/>
  <c r="AT2" i="6"/>
  <c r="AT5" i="6" s="1"/>
  <c r="AT6" i="6" s="1"/>
  <c r="AT8" i="6" s="1"/>
  <c r="AO2" i="6"/>
  <c r="AO5" i="6" s="1"/>
  <c r="AO6" i="6" s="1"/>
  <c r="AO8" i="6" s="1"/>
  <c r="AO2" i="7"/>
  <c r="P4" i="7"/>
  <c r="I66" i="2" s="1"/>
  <c r="P4" i="6"/>
  <c r="B4" i="7"/>
  <c r="H19" i="2" s="1"/>
  <c r="B4" i="6"/>
  <c r="AI2" i="7"/>
  <c r="AI2" i="6"/>
  <c r="AI5" i="6" s="1"/>
  <c r="AI6" i="6" s="1"/>
  <c r="AI8" i="6" s="1"/>
  <c r="AK2" i="7"/>
  <c r="AK2" i="6"/>
  <c r="AK5" i="6" s="1"/>
  <c r="AK6" i="6" s="1"/>
  <c r="AK8" i="6" s="1"/>
  <c r="AF5" i="7"/>
  <c r="AF6" i="7" s="1"/>
  <c r="AF8" i="7" s="1"/>
  <c r="D79" i="2"/>
  <c r="AB7" i="7"/>
  <c r="AB7" i="6"/>
  <c r="AB8" i="6" s="1"/>
  <c r="T20" i="5"/>
  <c r="AV46" i="5"/>
  <c r="T22" i="5" s="1"/>
  <c r="AD52" i="6"/>
  <c r="AD53" i="6"/>
  <c r="BL37" i="1"/>
  <c r="AZ42" i="1"/>
  <c r="S41" i="1"/>
  <c r="B75" i="3"/>
  <c r="BP6" i="1"/>
  <c r="BL6" i="1"/>
  <c r="BG41" i="1"/>
  <c r="AC41" i="1"/>
  <c r="B290" i="3"/>
  <c r="BL15" i="1"/>
  <c r="BP15" i="1"/>
  <c r="BL28" i="1"/>
  <c r="AX41" i="1"/>
  <c r="I41" i="1"/>
  <c r="B569" i="3"/>
  <c r="F542" i="3"/>
  <c r="F569" i="3" s="1"/>
  <c r="K41" i="1"/>
  <c r="F497" i="3"/>
  <c r="BI41" i="1"/>
  <c r="BL22" i="1"/>
  <c r="M42" i="1"/>
  <c r="BC41" i="1"/>
  <c r="AB2" i="7" s="1"/>
  <c r="W42" i="1"/>
  <c r="B605" i="3"/>
  <c r="B182" i="3"/>
  <c r="BP11" i="1"/>
  <c r="BL11" i="1"/>
  <c r="B110" i="3"/>
  <c r="BL7" i="1"/>
  <c r="BP7" i="1"/>
  <c r="V42" i="1"/>
  <c r="B140" i="3"/>
  <c r="F105" i="3"/>
  <c r="G41" i="1"/>
  <c r="BP8" i="1"/>
  <c r="C69" i="3"/>
  <c r="G69" i="3" s="1"/>
  <c r="BL29" i="1"/>
  <c r="F7" i="7"/>
  <c r="F7" i="6"/>
  <c r="M7" i="7"/>
  <c r="M7" i="6"/>
  <c r="BL36" i="1"/>
  <c r="F650" i="3"/>
  <c r="F677" i="3" s="1"/>
  <c r="B677" i="3"/>
  <c r="B506" i="3"/>
  <c r="BL21" i="1"/>
  <c r="BP21" i="1"/>
  <c r="B497" i="3"/>
  <c r="N41" i="1"/>
  <c r="BL32" i="1"/>
  <c r="BL26" i="1"/>
  <c r="BP20" i="1"/>
  <c r="B434" i="3"/>
  <c r="BL19" i="1"/>
  <c r="BP19" i="1"/>
  <c r="B398" i="3"/>
  <c r="BP18" i="1"/>
  <c r="BL18" i="1"/>
  <c r="C218" i="3"/>
  <c r="BL13" i="1"/>
  <c r="BP13" i="1"/>
  <c r="B145" i="3"/>
  <c r="C145" i="3"/>
  <c r="BL9" i="1"/>
  <c r="BP9" i="1"/>
  <c r="AD42" i="1"/>
  <c r="H42" i="1"/>
  <c r="BL25" i="1"/>
  <c r="B254" i="3"/>
  <c r="BP14" i="1"/>
  <c r="BL14" i="1"/>
  <c r="AY42" i="1"/>
  <c r="R42" i="1"/>
  <c r="F605" i="3"/>
  <c r="AJ42" i="1"/>
  <c r="BL34" i="1"/>
  <c r="C182" i="3"/>
  <c r="BP10" i="1"/>
  <c r="BL10" i="1"/>
  <c r="B42" i="3"/>
  <c r="BP4" i="1"/>
  <c r="BL4" i="1"/>
  <c r="BL12" i="1"/>
  <c r="AD26" i="7"/>
  <c r="AD51" i="7"/>
  <c r="AD35" i="7"/>
  <c r="AD29" i="7"/>
  <c r="AD23" i="7"/>
  <c r="AD20" i="7"/>
  <c r="AD15" i="7"/>
  <c r="AD13" i="7"/>
  <c r="AD11" i="7"/>
  <c r="AD34" i="7"/>
  <c r="AD25" i="7"/>
  <c r="AD24" i="7"/>
  <c r="AD10" i="7"/>
  <c r="AD22" i="7"/>
  <c r="AD19" i="7"/>
  <c r="AD12" i="7"/>
  <c r="AD21" i="7"/>
  <c r="AD17" i="7"/>
  <c r="AD18" i="7"/>
  <c r="AD9" i="7"/>
  <c r="AD16" i="7"/>
  <c r="AD28" i="7"/>
  <c r="D7" i="7"/>
  <c r="D7" i="6"/>
  <c r="J7" i="7"/>
  <c r="J7" i="6"/>
  <c r="H12" i="7"/>
  <c r="H12" i="6"/>
  <c r="B362" i="3"/>
  <c r="BL17" i="1"/>
  <c r="BP17" i="1"/>
  <c r="BD41" i="1"/>
  <c r="Y41" i="1"/>
  <c r="D41" i="1"/>
  <c r="BL3" i="1"/>
  <c r="BK41" i="1"/>
  <c r="AL41" i="1"/>
  <c r="L42" i="1"/>
  <c r="Q41" i="1"/>
  <c r="E42" i="1"/>
  <c r="AN41" i="1"/>
  <c r="AI41" i="1"/>
  <c r="BP22" i="1"/>
  <c r="U41" i="1"/>
  <c r="BP43" i="1" l="1"/>
  <c r="BQ43" i="1"/>
  <c r="Z2" i="7"/>
  <c r="Z5" i="7" s="1"/>
  <c r="Z6" i="7" s="1"/>
  <c r="Z8" i="7" s="1"/>
  <c r="Z2" i="6"/>
  <c r="Z5" i="6" s="1"/>
  <c r="Z6" i="6" s="1"/>
  <c r="B69" i="3"/>
  <c r="F69" i="3" s="1"/>
  <c r="F42" i="3"/>
  <c r="AH3" i="6"/>
  <c r="AH3" i="7"/>
  <c r="F95" i="2" s="1"/>
  <c r="F140" i="3"/>
  <c r="B177" i="3"/>
  <c r="B137" i="3"/>
  <c r="F137" i="3" s="1"/>
  <c r="F110" i="3"/>
  <c r="R2" i="7"/>
  <c r="R2" i="6"/>
  <c r="B102" i="3"/>
  <c r="F102" i="3" s="1"/>
  <c r="F75" i="3"/>
  <c r="AF51" i="7"/>
  <c r="AF36" i="7"/>
  <c r="D76" i="2" s="1"/>
  <c r="AF28" i="7"/>
  <c r="D74" i="2" s="1"/>
  <c r="AF24" i="7"/>
  <c r="AF37" i="7"/>
  <c r="D77" i="2" s="1"/>
  <c r="AF29" i="7"/>
  <c r="AF18" i="7"/>
  <c r="AF16" i="7"/>
  <c r="D71" i="2" s="1"/>
  <c r="AF26" i="7"/>
  <c r="AF23" i="7"/>
  <c r="AF22" i="7"/>
  <c r="AF21" i="7"/>
  <c r="AF19" i="7"/>
  <c r="D73" i="2" s="1"/>
  <c r="AF17" i="7"/>
  <c r="D72" i="2" s="1"/>
  <c r="AF12" i="7"/>
  <c r="AF9" i="7"/>
  <c r="AF20" i="7"/>
  <c r="AF34" i="7"/>
  <c r="AF15" i="7"/>
  <c r="AF13" i="7"/>
  <c r="AF10" i="7"/>
  <c r="AF11" i="7"/>
  <c r="AF35" i="7"/>
  <c r="D75" i="2" s="1"/>
  <c r="AF25" i="7"/>
  <c r="AI35" i="6"/>
  <c r="AI34" i="6"/>
  <c r="AI51" i="6"/>
  <c r="AI39" i="6"/>
  <c r="AI29" i="6"/>
  <c r="AI24" i="6"/>
  <c r="AI20" i="6"/>
  <c r="AI18" i="6"/>
  <c r="AI12" i="6"/>
  <c r="AI28" i="6"/>
  <c r="AI27" i="6"/>
  <c r="AI26" i="6"/>
  <c r="AI22" i="6"/>
  <c r="AI16" i="6"/>
  <c r="AI17" i="6"/>
  <c r="AI25" i="6"/>
  <c r="AI23" i="6"/>
  <c r="AI21" i="6"/>
  <c r="AI19" i="6"/>
  <c r="AI13" i="6"/>
  <c r="AI10" i="6"/>
  <c r="AI11" i="6"/>
  <c r="AI15" i="6"/>
  <c r="AI9" i="6"/>
  <c r="F3" i="7"/>
  <c r="F36" i="2" s="1"/>
  <c r="F3" i="6"/>
  <c r="P2" i="6"/>
  <c r="P5" i="6" s="1"/>
  <c r="P6" i="6" s="1"/>
  <c r="P8" i="6" s="1"/>
  <c r="P2" i="7"/>
  <c r="B425" i="3"/>
  <c r="F425" i="3" s="1"/>
  <c r="F398" i="3"/>
  <c r="M2" i="7"/>
  <c r="S55" i="2" s="1"/>
  <c r="M2" i="6"/>
  <c r="B3" i="7"/>
  <c r="B3" i="6"/>
  <c r="BL42" i="1"/>
  <c r="AR2" i="7"/>
  <c r="AR2" i="6"/>
  <c r="AR5" i="6" s="1"/>
  <c r="AR6" i="6" s="1"/>
  <c r="AR8" i="6" s="1"/>
  <c r="AM2" i="7"/>
  <c r="AM2" i="6"/>
  <c r="AM5" i="6" s="1"/>
  <c r="AM6" i="6" s="1"/>
  <c r="AM8" i="6" s="1"/>
  <c r="AD52" i="7"/>
  <c r="AD53" i="7"/>
  <c r="V3" i="6"/>
  <c r="V3" i="7"/>
  <c r="V92" i="2" s="1"/>
  <c r="C3" i="7"/>
  <c r="J19" i="2" s="1"/>
  <c r="C3" i="6"/>
  <c r="C172" i="3"/>
  <c r="G172" i="3" s="1"/>
  <c r="G145" i="3"/>
  <c r="C245" i="3"/>
  <c r="G245" i="3" s="1"/>
  <c r="G218" i="3"/>
  <c r="M3" i="7"/>
  <c r="U55" i="2" s="1"/>
  <c r="M3" i="6"/>
  <c r="M4" i="7"/>
  <c r="W55" i="2" s="1"/>
  <c r="M4" i="6"/>
  <c r="AQ2" i="7"/>
  <c r="AQ2" i="6"/>
  <c r="AQ5" i="6" s="1"/>
  <c r="AQ6" i="6" s="1"/>
  <c r="AQ8" i="6" s="1"/>
  <c r="AP2" i="7"/>
  <c r="AP2" i="6"/>
  <c r="AP5" i="6" s="1"/>
  <c r="AP6" i="6" s="1"/>
  <c r="AP8" i="6" s="1"/>
  <c r="K2" i="7"/>
  <c r="K2" i="6"/>
  <c r="K5" i="6" s="1"/>
  <c r="K6" i="6" s="1"/>
  <c r="K8" i="6" s="1"/>
  <c r="AB35" i="6"/>
  <c r="AB34" i="6"/>
  <c r="AB51" i="6"/>
  <c r="AB29" i="6"/>
  <c r="AB28" i="6"/>
  <c r="AB26" i="6"/>
  <c r="AB24" i="6"/>
  <c r="AB20" i="6"/>
  <c r="AB18" i="6"/>
  <c r="AB22" i="6"/>
  <c r="AB16" i="6"/>
  <c r="AB25" i="6"/>
  <c r="AB23" i="6"/>
  <c r="AB21" i="6"/>
  <c r="AB19" i="6"/>
  <c r="AB13" i="6"/>
  <c r="AB10" i="6"/>
  <c r="AB17" i="6"/>
  <c r="AB11" i="6"/>
  <c r="AB15" i="6"/>
  <c r="AB9" i="6"/>
  <c r="AB12" i="6"/>
  <c r="AK50" i="6"/>
  <c r="AK26" i="6"/>
  <c r="AK42" i="6"/>
  <c r="AK41" i="6"/>
  <c r="AX41" i="6" s="1"/>
  <c r="AK40" i="6"/>
  <c r="AX40" i="6" s="1"/>
  <c r="AK28" i="6"/>
  <c r="AK48" i="6"/>
  <c r="AK35" i="6"/>
  <c r="AK25" i="6"/>
  <c r="AK21" i="6"/>
  <c r="AK17" i="6"/>
  <c r="AK15" i="6"/>
  <c r="AK13" i="6"/>
  <c r="AK51" i="6"/>
  <c r="AK34" i="6"/>
  <c r="AK23" i="6"/>
  <c r="AK19" i="6"/>
  <c r="AK11" i="6"/>
  <c r="AK29" i="6"/>
  <c r="AK24" i="6"/>
  <c r="AK22" i="6"/>
  <c r="AK20" i="6"/>
  <c r="AK12" i="6"/>
  <c r="AK10" i="6"/>
  <c r="AK43" i="6"/>
  <c r="AK9" i="6"/>
  <c r="AK49" i="6"/>
  <c r="AK38" i="6"/>
  <c r="AX38" i="6" s="1"/>
  <c r="AK18" i="6"/>
  <c r="AK16" i="6"/>
  <c r="AI5" i="7"/>
  <c r="AI6" i="7" s="1"/>
  <c r="AI8" i="7" s="1"/>
  <c r="J95" i="2"/>
  <c r="AT35" i="6"/>
  <c r="AT18" i="6"/>
  <c r="AT28" i="6"/>
  <c r="AT16" i="6"/>
  <c r="AT17" i="6"/>
  <c r="AT13" i="6"/>
  <c r="AT10" i="6"/>
  <c r="AT48" i="6"/>
  <c r="AT9" i="6"/>
  <c r="AN42" i="6"/>
  <c r="AN41" i="6"/>
  <c r="AN40" i="6"/>
  <c r="AN28" i="6"/>
  <c r="AN50" i="6"/>
  <c r="AN31" i="6"/>
  <c r="AN26" i="6"/>
  <c r="AN38" i="6"/>
  <c r="AN23" i="6"/>
  <c r="AN19" i="6"/>
  <c r="AN49" i="6"/>
  <c r="AN43" i="6"/>
  <c r="AN33" i="6"/>
  <c r="AN29" i="6"/>
  <c r="AN25" i="6"/>
  <c r="AN21" i="6"/>
  <c r="AN17" i="6"/>
  <c r="AN15" i="6"/>
  <c r="AN13" i="6"/>
  <c r="AN9" i="6"/>
  <c r="AN34" i="6"/>
  <c r="AN18" i="6"/>
  <c r="AN48" i="6"/>
  <c r="AN16" i="6"/>
  <c r="AN24" i="6"/>
  <c r="AN20" i="6"/>
  <c r="AN11" i="6"/>
  <c r="AN35" i="6"/>
  <c r="AN22" i="6"/>
  <c r="AN51" i="6"/>
  <c r="AN12" i="6"/>
  <c r="AN10" i="6"/>
  <c r="AS35" i="7"/>
  <c r="Q105" i="2" s="1"/>
  <c r="AS50" i="7"/>
  <c r="AS19" i="7"/>
  <c r="Q104" i="2" s="1"/>
  <c r="AS17" i="7"/>
  <c r="Q103" i="2" s="1"/>
  <c r="AS10" i="7"/>
  <c r="Q100" i="2" s="1"/>
  <c r="AS18" i="7"/>
  <c r="AS16" i="7"/>
  <c r="Q102" i="2" s="1"/>
  <c r="AS13" i="7"/>
  <c r="Q101" i="2" s="1"/>
  <c r="AS9" i="7"/>
  <c r="AS28" i="7"/>
  <c r="Q106" i="2" s="1"/>
  <c r="AS48" i="7"/>
  <c r="Q107" i="2" s="1"/>
  <c r="V2" i="7"/>
  <c r="V2" i="6"/>
  <c r="V5" i="6" s="1"/>
  <c r="V6" i="6" s="1"/>
  <c r="V8" i="6" s="1"/>
  <c r="C209" i="3"/>
  <c r="G209" i="3" s="1"/>
  <c r="G182" i="3"/>
  <c r="F254" i="3"/>
  <c r="B281" i="3"/>
  <c r="F281" i="3" s="1"/>
  <c r="X2" i="6"/>
  <c r="X5" i="6" s="1"/>
  <c r="X6" i="6" s="1"/>
  <c r="X8" i="6" s="1"/>
  <c r="X2" i="7"/>
  <c r="B389" i="3"/>
  <c r="F389" i="3" s="1"/>
  <c r="F362" i="3"/>
  <c r="J2" i="7"/>
  <c r="J2" i="6"/>
  <c r="J5" i="6" s="1"/>
  <c r="J6" i="6" s="1"/>
  <c r="J8" i="6" s="1"/>
  <c r="BN42" i="1"/>
  <c r="R3" i="6"/>
  <c r="R3" i="7"/>
  <c r="U65" i="2" s="1"/>
  <c r="F145" i="3"/>
  <c r="B172" i="3"/>
  <c r="F172" i="3" s="1"/>
  <c r="C2" i="6"/>
  <c r="C5" i="6" s="1"/>
  <c r="C6" i="6" s="1"/>
  <c r="C8" i="6" s="1"/>
  <c r="C2" i="7"/>
  <c r="C5" i="7" s="1"/>
  <c r="C6" i="7" s="1"/>
  <c r="C8" i="7" s="1"/>
  <c r="AB5" i="7"/>
  <c r="AB6" i="7" s="1"/>
  <c r="AB8" i="7" s="1"/>
  <c r="S36" i="2"/>
  <c r="D2" i="7"/>
  <c r="D2" i="6"/>
  <c r="D5" i="6" s="1"/>
  <c r="D6" i="6" s="1"/>
  <c r="D8" i="6" s="1"/>
  <c r="AH4" i="7"/>
  <c r="H95" i="2" s="1"/>
  <c r="AH4" i="6"/>
  <c r="T47" i="5"/>
  <c r="AK5" i="7"/>
  <c r="AK6" i="7" s="1"/>
  <c r="AK8" i="7" s="1"/>
  <c r="S79" i="2"/>
  <c r="AO5" i="7"/>
  <c r="AO6" i="7" s="1"/>
  <c r="AO8" i="7" s="1"/>
  <c r="T123" i="2"/>
  <c r="AT5" i="7"/>
  <c r="AT6" i="7" s="1"/>
  <c r="AT8" i="7" s="1"/>
  <c r="L109" i="2"/>
  <c r="AN5" i="7"/>
  <c r="AN6" i="7" s="1"/>
  <c r="AN8" i="7" s="1"/>
  <c r="V22" i="2"/>
  <c r="V23" i="2" s="1"/>
  <c r="H51" i="6"/>
  <c r="H29" i="6"/>
  <c r="H35" i="6"/>
  <c r="H34" i="6"/>
  <c r="H22" i="6"/>
  <c r="H16" i="6"/>
  <c r="H28" i="6"/>
  <c r="H26" i="6"/>
  <c r="H24" i="6"/>
  <c r="H20" i="6"/>
  <c r="H25" i="6"/>
  <c r="H23" i="6"/>
  <c r="H21" i="6"/>
  <c r="H19" i="6"/>
  <c r="H13" i="6"/>
  <c r="H11" i="6"/>
  <c r="H9" i="6"/>
  <c r="H15" i="6"/>
  <c r="H10" i="6"/>
  <c r="H18" i="6"/>
  <c r="H17" i="6"/>
  <c r="AF53" i="6"/>
  <c r="AF52" i="6"/>
  <c r="B2" i="7"/>
  <c r="B2" i="6"/>
  <c r="BL41" i="1"/>
  <c r="BN41" i="1" s="1"/>
  <c r="J3" i="7"/>
  <c r="F55" i="2" s="1"/>
  <c r="J3" i="6"/>
  <c r="B461" i="3"/>
  <c r="F434" i="3"/>
  <c r="F461" i="3" s="1"/>
  <c r="G2" i="7"/>
  <c r="G2" i="6"/>
  <c r="G5" i="6" s="1"/>
  <c r="G6" i="6" s="1"/>
  <c r="G8" i="6" s="1"/>
  <c r="B533" i="3"/>
  <c r="F506" i="3"/>
  <c r="F533" i="3" s="1"/>
  <c r="B209" i="3"/>
  <c r="F209" i="3" s="1"/>
  <c r="F182" i="3"/>
  <c r="F4" i="7"/>
  <c r="H36" i="2" s="1"/>
  <c r="F4" i="6"/>
  <c r="F2" i="7"/>
  <c r="D36" i="2" s="1"/>
  <c r="F2" i="6"/>
  <c r="AH2" i="7"/>
  <c r="AH2" i="6"/>
  <c r="AH5" i="6" s="1"/>
  <c r="AH6" i="6" s="1"/>
  <c r="AH8" i="6" s="1"/>
  <c r="F290" i="3"/>
  <c r="B317" i="3"/>
  <c r="F317" i="3" s="1"/>
  <c r="AO49" i="6"/>
  <c r="AO48" i="6"/>
  <c r="AO35" i="6"/>
  <c r="AO34" i="6"/>
  <c r="AO27" i="6"/>
  <c r="AO47" i="6"/>
  <c r="AO44" i="6"/>
  <c r="AO38" i="6"/>
  <c r="AO33" i="6"/>
  <c r="AO32" i="6"/>
  <c r="AO29" i="6"/>
  <c r="AO45" i="6"/>
  <c r="AO37" i="6"/>
  <c r="AO28" i="6"/>
  <c r="AO26" i="6"/>
  <c r="AO24" i="6"/>
  <c r="AO20" i="6"/>
  <c r="AO18" i="6"/>
  <c r="AO12" i="6"/>
  <c r="AO50" i="6"/>
  <c r="AO42" i="6"/>
  <c r="AO41" i="6"/>
  <c r="AO40" i="6"/>
  <c r="AO22" i="6"/>
  <c r="AO16" i="6"/>
  <c r="AO14" i="6"/>
  <c r="AO31" i="6"/>
  <c r="AO25" i="6"/>
  <c r="AO23" i="6"/>
  <c r="AO21" i="6"/>
  <c r="AO19" i="6"/>
  <c r="AO13" i="6"/>
  <c r="AO11" i="6"/>
  <c r="AO9" i="6"/>
  <c r="AO17" i="6"/>
  <c r="AO10" i="6"/>
  <c r="AO39" i="6"/>
  <c r="AO15" i="6"/>
  <c r="AO30" i="6"/>
  <c r="AS28" i="6"/>
  <c r="AS50" i="6"/>
  <c r="AS48" i="6"/>
  <c r="AS17" i="6"/>
  <c r="AS13" i="6"/>
  <c r="AS9" i="6"/>
  <c r="AS35" i="6"/>
  <c r="AS16" i="6"/>
  <c r="AS10" i="6"/>
  <c r="AS18" i="6"/>
  <c r="H51" i="7"/>
  <c r="H28" i="7"/>
  <c r="H35" i="7"/>
  <c r="H29" i="7"/>
  <c r="H24" i="7"/>
  <c r="H34" i="7"/>
  <c r="H25" i="7"/>
  <c r="H19" i="7"/>
  <c r="H9" i="7"/>
  <c r="H22" i="7"/>
  <c r="H15" i="7"/>
  <c r="H13" i="7"/>
  <c r="H23" i="7"/>
  <c r="H21" i="7"/>
  <c r="H20" i="7"/>
  <c r="H26" i="7"/>
  <c r="H11" i="7"/>
  <c r="H10" i="7"/>
  <c r="H18" i="7"/>
  <c r="H17" i="7"/>
  <c r="H16" i="7"/>
  <c r="H53" i="6" l="1"/>
  <c r="H52" i="6"/>
  <c r="AT48" i="7"/>
  <c r="L107" i="2" s="1"/>
  <c r="AT35" i="7"/>
  <c r="L105" i="2" s="1"/>
  <c r="AT9" i="7"/>
  <c r="AT28" i="7"/>
  <c r="L106" i="2" s="1"/>
  <c r="AT17" i="7"/>
  <c r="L103" i="2" s="1"/>
  <c r="AT19" i="7"/>
  <c r="L104" i="2" s="1"/>
  <c r="AT16" i="7"/>
  <c r="L102" i="2" s="1"/>
  <c r="AT10" i="7"/>
  <c r="L100" i="2" s="1"/>
  <c r="AT18" i="7"/>
  <c r="AT13" i="7"/>
  <c r="L101" i="2" s="1"/>
  <c r="AK41" i="7"/>
  <c r="S76" i="2" s="1"/>
  <c r="AK40" i="7"/>
  <c r="S75" i="2" s="1"/>
  <c r="AK38" i="7"/>
  <c r="S74" i="2" s="1"/>
  <c r="AK26" i="7"/>
  <c r="AK23" i="7"/>
  <c r="AK51" i="7"/>
  <c r="AK34" i="7"/>
  <c r="AK25" i="7"/>
  <c r="AK22" i="7"/>
  <c r="AK21" i="7"/>
  <c r="AK20" i="7"/>
  <c r="AK15" i="7"/>
  <c r="AK13" i="7"/>
  <c r="AK11" i="7"/>
  <c r="AK29" i="7"/>
  <c r="AK10" i="7"/>
  <c r="AK35" i="7"/>
  <c r="S77" i="2" s="1"/>
  <c r="AK28" i="7"/>
  <c r="AK17" i="7"/>
  <c r="S72" i="2" s="1"/>
  <c r="AK24" i="7"/>
  <c r="AK19" i="7"/>
  <c r="S73" i="2" s="1"/>
  <c r="AK12" i="7"/>
  <c r="AK16" i="7"/>
  <c r="S71" i="2" s="1"/>
  <c r="D44" i="4" s="1"/>
  <c r="AK18" i="7"/>
  <c r="AK9" i="7"/>
  <c r="D28" i="6"/>
  <c r="D26" i="6"/>
  <c r="D29" i="6"/>
  <c r="D23" i="6"/>
  <c r="D19" i="6"/>
  <c r="D25" i="6"/>
  <c r="D21" i="6"/>
  <c r="D17" i="6"/>
  <c r="D15" i="6"/>
  <c r="D13" i="6"/>
  <c r="D9" i="6"/>
  <c r="D16" i="6"/>
  <c r="D12" i="6"/>
  <c r="D11" i="6"/>
  <c r="D51" i="6"/>
  <c r="D35" i="6"/>
  <c r="D18" i="6"/>
  <c r="D10" i="6"/>
  <c r="D34" i="6"/>
  <c r="D24" i="6"/>
  <c r="D20" i="6"/>
  <c r="D22" i="6"/>
  <c r="C28" i="7"/>
  <c r="C24" i="7"/>
  <c r="C16" i="7"/>
  <c r="C35" i="7"/>
  <c r="C34" i="7"/>
  <c r="C23" i="7"/>
  <c r="C22" i="7"/>
  <c r="C21" i="7"/>
  <c r="C19" i="7"/>
  <c r="C17" i="7"/>
  <c r="C12" i="7"/>
  <c r="C9" i="7"/>
  <c r="C20" i="7"/>
  <c r="D14" i="2" s="1"/>
  <c r="H22" i="4" s="1"/>
  <c r="C26" i="7"/>
  <c r="C15" i="7"/>
  <c r="C13" i="7"/>
  <c r="C10" i="7"/>
  <c r="C51" i="7"/>
  <c r="C25" i="7"/>
  <c r="C29" i="7"/>
  <c r="C18" i="7"/>
  <c r="C11" i="7"/>
  <c r="J5" i="7"/>
  <c r="J6" i="7" s="1"/>
  <c r="J8" i="7" s="1"/>
  <c r="D55" i="2"/>
  <c r="X51" i="6"/>
  <c r="X29" i="6"/>
  <c r="X35" i="6"/>
  <c r="X34" i="6"/>
  <c r="X22" i="6"/>
  <c r="X16" i="6"/>
  <c r="X28" i="6"/>
  <c r="X26" i="6"/>
  <c r="X24" i="6"/>
  <c r="X20" i="6"/>
  <c r="X18" i="6"/>
  <c r="X12" i="6"/>
  <c r="X10" i="6"/>
  <c r="X17" i="6"/>
  <c r="X11" i="6"/>
  <c r="X9" i="6"/>
  <c r="X25" i="6"/>
  <c r="X23" i="6"/>
  <c r="X21" i="6"/>
  <c r="X19" i="6"/>
  <c r="X13" i="6"/>
  <c r="X15" i="6"/>
  <c r="AI51" i="7"/>
  <c r="AI39" i="7"/>
  <c r="D91" i="2" s="1"/>
  <c r="AI29" i="7"/>
  <c r="AI27" i="7"/>
  <c r="AI25" i="7"/>
  <c r="AI34" i="7"/>
  <c r="AI28" i="7"/>
  <c r="AI22" i="7"/>
  <c r="AI35" i="7"/>
  <c r="AI24" i="7"/>
  <c r="AI23" i="7"/>
  <c r="AI19" i="7"/>
  <c r="C10" i="4" s="1"/>
  <c r="AI17" i="7"/>
  <c r="AI12" i="7"/>
  <c r="AI9" i="7"/>
  <c r="AI18" i="7"/>
  <c r="AI16" i="7"/>
  <c r="AI11" i="7"/>
  <c r="AI20" i="7"/>
  <c r="AI10" i="7"/>
  <c r="AI15" i="7"/>
  <c r="AI13" i="7"/>
  <c r="AI26" i="7"/>
  <c r="AI21" i="7"/>
  <c r="AB53" i="6"/>
  <c r="AB52" i="6"/>
  <c r="AP5" i="7"/>
  <c r="AP6" i="7" s="1"/>
  <c r="AP8" i="7" s="1"/>
  <c r="D138" i="2"/>
  <c r="X5" i="2"/>
  <c r="AR5" i="7"/>
  <c r="AR6" i="7" s="1"/>
  <c r="AR8" i="7" s="1"/>
  <c r="L124" i="2"/>
  <c r="M5" i="6"/>
  <c r="P5" i="7"/>
  <c r="P6" i="7" s="1"/>
  <c r="P8" i="7" s="1"/>
  <c r="D66" i="2"/>
  <c r="AI53" i="6"/>
  <c r="AI52" i="6"/>
  <c r="AF53" i="7"/>
  <c r="D78" i="2" s="1"/>
  <c r="AF52" i="7"/>
  <c r="D70" i="2"/>
  <c r="R5" i="6"/>
  <c r="R6" i="6" s="1"/>
  <c r="R8" i="6" s="1"/>
  <c r="B213" i="3"/>
  <c r="F177" i="3"/>
  <c r="AH5" i="7"/>
  <c r="AH6" i="7" s="1"/>
  <c r="AH8" i="7" s="1"/>
  <c r="D95" i="2"/>
  <c r="H53" i="7"/>
  <c r="H52" i="7"/>
  <c r="AO52" i="6"/>
  <c r="AO53" i="6"/>
  <c r="F5" i="6"/>
  <c r="G28" i="6"/>
  <c r="G35" i="6"/>
  <c r="G25" i="6"/>
  <c r="G21" i="6"/>
  <c r="G17" i="6"/>
  <c r="G15" i="6"/>
  <c r="G13" i="6"/>
  <c r="G51" i="6"/>
  <c r="G34" i="6"/>
  <c r="G23" i="6"/>
  <c r="G19" i="6"/>
  <c r="G24" i="6"/>
  <c r="G22" i="6"/>
  <c r="G20" i="6"/>
  <c r="G10" i="6"/>
  <c r="G18" i="6"/>
  <c r="G16" i="6"/>
  <c r="G29" i="6"/>
  <c r="G9" i="6"/>
  <c r="G26" i="6"/>
  <c r="G12" i="6"/>
  <c r="G11" i="6"/>
  <c r="AX2" i="7"/>
  <c r="C12" i="4" s="1"/>
  <c r="D19" i="2"/>
  <c r="T7" i="7"/>
  <c r="T7" i="6"/>
  <c r="D5" i="7"/>
  <c r="D6" i="7" s="1"/>
  <c r="D8" i="7" s="1"/>
  <c r="M19" i="2"/>
  <c r="C51" i="6"/>
  <c r="C29" i="6"/>
  <c r="C35" i="6"/>
  <c r="C34" i="6"/>
  <c r="C28" i="6"/>
  <c r="C22" i="6"/>
  <c r="C16" i="6"/>
  <c r="C24" i="6"/>
  <c r="C20" i="6"/>
  <c r="C12" i="6"/>
  <c r="C10" i="6"/>
  <c r="C25" i="6"/>
  <c r="C23" i="6"/>
  <c r="C21" i="6"/>
  <c r="C19" i="6"/>
  <c r="C13" i="6"/>
  <c r="C26" i="6"/>
  <c r="C17" i="6"/>
  <c r="C11" i="6"/>
  <c r="C15" i="6"/>
  <c r="C9" i="6"/>
  <c r="C18" i="6"/>
  <c r="V26" i="6"/>
  <c r="V28" i="6"/>
  <c r="V35" i="6"/>
  <c r="V25" i="6"/>
  <c r="V21" i="6"/>
  <c r="V17" i="6"/>
  <c r="V15" i="6"/>
  <c r="V13" i="6"/>
  <c r="V51" i="6"/>
  <c r="V34" i="6"/>
  <c r="V23" i="6"/>
  <c r="V19" i="6"/>
  <c r="V11" i="6"/>
  <c r="V24" i="6"/>
  <c r="V22" i="6"/>
  <c r="V20" i="6"/>
  <c r="V12" i="6"/>
  <c r="V10" i="6"/>
  <c r="V29" i="6"/>
  <c r="V18" i="6"/>
  <c r="V16" i="6"/>
  <c r="V9" i="6"/>
  <c r="AS52" i="7"/>
  <c r="AS53" i="7"/>
  <c r="Q108" i="2" s="1"/>
  <c r="AK52" i="6"/>
  <c r="AK53" i="6"/>
  <c r="K35" i="6"/>
  <c r="K34" i="6"/>
  <c r="K51" i="6"/>
  <c r="K29" i="6"/>
  <c r="K24" i="6"/>
  <c r="K20" i="6"/>
  <c r="K18" i="6"/>
  <c r="K22" i="6"/>
  <c r="K16" i="6"/>
  <c r="K28" i="6"/>
  <c r="K26" i="6"/>
  <c r="K15" i="6"/>
  <c r="K12" i="6"/>
  <c r="K11" i="6"/>
  <c r="K10" i="6"/>
  <c r="K13" i="6"/>
  <c r="K25" i="6"/>
  <c r="K21" i="6"/>
  <c r="K23" i="6"/>
  <c r="K19" i="6"/>
  <c r="K17" i="6"/>
  <c r="K9" i="6"/>
  <c r="AQ38" i="6"/>
  <c r="AQ33" i="6"/>
  <c r="AQ29" i="6"/>
  <c r="AQ51" i="6"/>
  <c r="AQ49" i="6"/>
  <c r="AQ35" i="6"/>
  <c r="AQ34" i="6"/>
  <c r="AQ25" i="6"/>
  <c r="AQ31" i="6"/>
  <c r="AQ22" i="6"/>
  <c r="AQ16" i="6"/>
  <c r="AQ48" i="6"/>
  <c r="AQ24" i="6"/>
  <c r="AQ20" i="6"/>
  <c r="AQ18" i="6"/>
  <c r="AQ12" i="6"/>
  <c r="AQ10" i="6"/>
  <c r="AQ42" i="6"/>
  <c r="AQ40" i="6"/>
  <c r="AQ15" i="6"/>
  <c r="AQ9" i="6"/>
  <c r="AQ43" i="6"/>
  <c r="AQ41" i="6"/>
  <c r="AQ21" i="6"/>
  <c r="AQ50" i="6"/>
  <c r="AQ28" i="6"/>
  <c r="AQ23" i="6"/>
  <c r="AQ19" i="6"/>
  <c r="AQ17" i="6"/>
  <c r="AQ26" i="6"/>
  <c r="AQ13" i="6"/>
  <c r="AQ11" i="6"/>
  <c r="AM51" i="6"/>
  <c r="AM38" i="6"/>
  <c r="AM33" i="6"/>
  <c r="AM29" i="6"/>
  <c r="AM49" i="6"/>
  <c r="AM48" i="6"/>
  <c r="AM43" i="6"/>
  <c r="AM35" i="6"/>
  <c r="AM34" i="6"/>
  <c r="AM22" i="6"/>
  <c r="AM16" i="6"/>
  <c r="AM31" i="6"/>
  <c r="AM24" i="6"/>
  <c r="AM20" i="6"/>
  <c r="AM18" i="6"/>
  <c r="AM12" i="6"/>
  <c r="AM10" i="6"/>
  <c r="AM50" i="6"/>
  <c r="AM41" i="6"/>
  <c r="AM28" i="6"/>
  <c r="AM26" i="6"/>
  <c r="AM15" i="6"/>
  <c r="AM11" i="6"/>
  <c r="AM13" i="6"/>
  <c r="AM25" i="6"/>
  <c r="AM21" i="6"/>
  <c r="AM42" i="6"/>
  <c r="AM40" i="6"/>
  <c r="AM9" i="6"/>
  <c r="AM23" i="6"/>
  <c r="AM19" i="6"/>
  <c r="AM17" i="6"/>
  <c r="P51" i="6"/>
  <c r="P29" i="6"/>
  <c r="P35" i="6"/>
  <c r="P34" i="6"/>
  <c r="P28" i="6"/>
  <c r="P26" i="6"/>
  <c r="P22" i="6"/>
  <c r="P16" i="6"/>
  <c r="P24" i="6"/>
  <c r="P20" i="6"/>
  <c r="P18" i="6"/>
  <c r="P12" i="6"/>
  <c r="P10" i="6"/>
  <c r="P25" i="6"/>
  <c r="P23" i="6"/>
  <c r="P21" i="6"/>
  <c r="P19" i="6"/>
  <c r="P13" i="6"/>
  <c r="P17" i="6"/>
  <c r="P11" i="6"/>
  <c r="P15" i="6"/>
  <c r="P9" i="6"/>
  <c r="R5" i="7"/>
  <c r="R6" i="7" s="1"/>
  <c r="R8" i="7" s="1"/>
  <c r="S65" i="2"/>
  <c r="F5" i="2" s="1"/>
  <c r="AH28" i="6"/>
  <c r="AH26" i="6"/>
  <c r="AH29" i="6"/>
  <c r="AH23" i="6"/>
  <c r="AH19" i="6"/>
  <c r="AH25" i="6"/>
  <c r="AH21" i="6"/>
  <c r="AH17" i="6"/>
  <c r="AH15" i="6"/>
  <c r="AH13" i="6"/>
  <c r="AH9" i="6"/>
  <c r="AH16" i="6"/>
  <c r="AH11" i="6"/>
  <c r="AH51" i="6"/>
  <c r="AH35" i="6"/>
  <c r="AH18" i="6"/>
  <c r="AH10" i="6"/>
  <c r="AH12" i="6"/>
  <c r="AH24" i="6"/>
  <c r="AH20" i="6"/>
  <c r="AH34" i="6"/>
  <c r="AH22" i="6"/>
  <c r="AX2" i="6"/>
  <c r="B5" i="6"/>
  <c r="AS52" i="6"/>
  <c r="AS53" i="6"/>
  <c r="K36" i="2"/>
  <c r="G5" i="7"/>
  <c r="G6" i="7" s="1"/>
  <c r="G8" i="7" s="1"/>
  <c r="AN50" i="7"/>
  <c r="S18" i="2" s="1"/>
  <c r="AN32" i="7"/>
  <c r="S19" i="2" s="1"/>
  <c r="AN33" i="7"/>
  <c r="AN28" i="7"/>
  <c r="AN11" i="7"/>
  <c r="AN18" i="7"/>
  <c r="AN16" i="7"/>
  <c r="AN17" i="7"/>
  <c r="AN19" i="7"/>
  <c r="AO48" i="7"/>
  <c r="AO49" i="7"/>
  <c r="AO45" i="7"/>
  <c r="U121" i="2" s="1"/>
  <c r="AO37" i="7"/>
  <c r="AO35" i="7"/>
  <c r="U118" i="2" s="1"/>
  <c r="AO34" i="7"/>
  <c r="AO47" i="7"/>
  <c r="AO42" i="7"/>
  <c r="U119" i="2" s="1"/>
  <c r="AO32" i="7"/>
  <c r="AO31" i="7"/>
  <c r="AO27" i="7"/>
  <c r="AO21" i="7"/>
  <c r="AO39" i="7"/>
  <c r="AO38" i="7"/>
  <c r="AO19" i="7"/>
  <c r="U117" i="2" s="1"/>
  <c r="AO17" i="7"/>
  <c r="U116" i="2" s="1"/>
  <c r="AO10" i="7"/>
  <c r="AO50" i="7"/>
  <c r="AO25" i="7"/>
  <c r="AO24" i="7"/>
  <c r="AO23" i="7"/>
  <c r="AO22" i="7"/>
  <c r="AO18" i="7"/>
  <c r="AO16" i="7"/>
  <c r="U115" i="2" s="1"/>
  <c r="AO15" i="7"/>
  <c r="AO14" i="7"/>
  <c r="AO13" i="7"/>
  <c r="AO33" i="7"/>
  <c r="AO30" i="7"/>
  <c r="AO26" i="7"/>
  <c r="AO11" i="7"/>
  <c r="AO20" i="7"/>
  <c r="AO9" i="7"/>
  <c r="AO44" i="7"/>
  <c r="U120" i="2" s="1"/>
  <c r="AO40" i="7"/>
  <c r="AO29" i="7"/>
  <c r="AO28" i="7"/>
  <c r="AO12" i="7"/>
  <c r="AO41" i="7"/>
  <c r="V5" i="7"/>
  <c r="V6" i="7" s="1"/>
  <c r="V8" i="7" s="1"/>
  <c r="S92" i="2"/>
  <c r="AN53" i="6"/>
  <c r="AN52" i="6"/>
  <c r="AT53" i="6"/>
  <c r="AT52" i="6"/>
  <c r="K5" i="7"/>
  <c r="K6" i="7" s="1"/>
  <c r="K8" i="7" s="1"/>
  <c r="J55" i="2"/>
  <c r="AQ5" i="7"/>
  <c r="AQ6" i="7" s="1"/>
  <c r="AQ8" i="7" s="1"/>
  <c r="D109" i="2"/>
  <c r="Q5" i="2"/>
  <c r="AM5" i="7"/>
  <c r="AM6" i="7" s="1"/>
  <c r="AM8" i="7" s="1"/>
  <c r="S22" i="2"/>
  <c r="S23" i="2" s="1"/>
  <c r="D40" i="4" s="1"/>
  <c r="AX3" i="6"/>
  <c r="AB51" i="7"/>
  <c r="AB29" i="7"/>
  <c r="AB22" i="7"/>
  <c r="AB21" i="7"/>
  <c r="AB19" i="7"/>
  <c r="S32" i="2" s="1"/>
  <c r="AB17" i="7"/>
  <c r="S31" i="2" s="1"/>
  <c r="H42" i="4" s="1"/>
  <c r="AB35" i="7"/>
  <c r="AB28" i="7"/>
  <c r="S33" i="2" s="1"/>
  <c r="H44" i="4" s="1"/>
  <c r="AB18" i="7"/>
  <c r="AB16" i="7"/>
  <c r="S30" i="2" s="1"/>
  <c r="H41" i="4" s="1"/>
  <c r="AB24" i="7"/>
  <c r="S34" i="2" s="1"/>
  <c r="AB11" i="7"/>
  <c r="AB26" i="7"/>
  <c r="AB25" i="7"/>
  <c r="AB23" i="7"/>
  <c r="AB34" i="7"/>
  <c r="AB15" i="7"/>
  <c r="AB13" i="7"/>
  <c r="AB10" i="7"/>
  <c r="AB20" i="7"/>
  <c r="AB9" i="7"/>
  <c r="AB12" i="7"/>
  <c r="S29" i="2" s="1"/>
  <c r="H34" i="4" s="1"/>
  <c r="J28" i="6"/>
  <c r="J26" i="6"/>
  <c r="J23" i="6"/>
  <c r="J19" i="6"/>
  <c r="J29" i="6"/>
  <c r="J25" i="6"/>
  <c r="J21" i="6"/>
  <c r="J17" i="6"/>
  <c r="J15" i="6"/>
  <c r="J13" i="6"/>
  <c r="J9" i="6"/>
  <c r="J34" i="6"/>
  <c r="J16" i="6"/>
  <c r="J35" i="6"/>
  <c r="J24" i="6"/>
  <c r="J20" i="6"/>
  <c r="J12" i="6"/>
  <c r="J51" i="6"/>
  <c r="J10" i="6"/>
  <c r="J22" i="6"/>
  <c r="J11" i="6"/>
  <c r="J18" i="6"/>
  <c r="X5" i="7"/>
  <c r="X6" i="7" s="1"/>
  <c r="X8" i="7" s="1"/>
  <c r="D122" i="2"/>
  <c r="AP50" i="6"/>
  <c r="AP45" i="6"/>
  <c r="AP43" i="6"/>
  <c r="AP39" i="6"/>
  <c r="AP37" i="6"/>
  <c r="AP31" i="6"/>
  <c r="AP30" i="6"/>
  <c r="AP26" i="6"/>
  <c r="AP42" i="6"/>
  <c r="AP41" i="6"/>
  <c r="AP40" i="6"/>
  <c r="AP28" i="6"/>
  <c r="AP34" i="6"/>
  <c r="AP25" i="6"/>
  <c r="AP21" i="6"/>
  <c r="AP17" i="6"/>
  <c r="AP15" i="6"/>
  <c r="AP13" i="6"/>
  <c r="AP47" i="6"/>
  <c r="AP35" i="6"/>
  <c r="AP23" i="6"/>
  <c r="AP19" i="6"/>
  <c r="AP11" i="6"/>
  <c r="AP46" i="6"/>
  <c r="AP14" i="6"/>
  <c r="AP49" i="6"/>
  <c r="AP38" i="6"/>
  <c r="AP33" i="6"/>
  <c r="AP27" i="6"/>
  <c r="AP24" i="6"/>
  <c r="AP22" i="6"/>
  <c r="AP20" i="6"/>
  <c r="AP12" i="6"/>
  <c r="AP29" i="6"/>
  <c r="AP9" i="6"/>
  <c r="AP32" i="6"/>
  <c r="AP18" i="6"/>
  <c r="AP16" i="6"/>
  <c r="AP10" i="6"/>
  <c r="AX3" i="7"/>
  <c r="C13" i="4" s="1"/>
  <c r="F19" i="2"/>
  <c r="Z35" i="7"/>
  <c r="Z34" i="7"/>
  <c r="Z49" i="7"/>
  <c r="Z38" i="7"/>
  <c r="AX38" i="7" s="1"/>
  <c r="Z37" i="7"/>
  <c r="AX37" i="7" s="1"/>
  <c r="Z28" i="7"/>
  <c r="Z25" i="7"/>
  <c r="Z21" i="7"/>
  <c r="Z51" i="7"/>
  <c r="Z26" i="7"/>
  <c r="Z24" i="7"/>
  <c r="Z23" i="7"/>
  <c r="Z22" i="7"/>
  <c r="Z10" i="7"/>
  <c r="Z43" i="7"/>
  <c r="Z41" i="7"/>
  <c r="AX41" i="7" s="1"/>
  <c r="Z36" i="7"/>
  <c r="AX36" i="7" s="1"/>
  <c r="Z20" i="7"/>
  <c r="Z15" i="7"/>
  <c r="Z13" i="7"/>
  <c r="Z11" i="7"/>
  <c r="Z50" i="7"/>
  <c r="Z40" i="7"/>
  <c r="AX40" i="7" s="1"/>
  <c r="Z18" i="7"/>
  <c r="Z14" i="7"/>
  <c r="Z48" i="7"/>
  <c r="Z16" i="7"/>
  <c r="Z9" i="7"/>
  <c r="Z52" i="7" s="1"/>
  <c r="Z17" i="7"/>
  <c r="Z12" i="7"/>
  <c r="Z19" i="7"/>
  <c r="Z29" i="7"/>
  <c r="X51" i="7" l="1"/>
  <c r="X28" i="7"/>
  <c r="D119" i="2" s="1"/>
  <c r="X34" i="7"/>
  <c r="X26" i="7"/>
  <c r="X24" i="7"/>
  <c r="X25" i="7"/>
  <c r="X18" i="7"/>
  <c r="D118" i="2" s="1"/>
  <c r="X16" i="7"/>
  <c r="D116" i="2" s="1"/>
  <c r="X29" i="7"/>
  <c r="D120" i="2" s="1"/>
  <c r="X19" i="7"/>
  <c r="X17" i="7"/>
  <c r="D117" i="2" s="1"/>
  <c r="X12" i="7"/>
  <c r="D115" i="2" s="1"/>
  <c r="X9" i="7"/>
  <c r="X15" i="7"/>
  <c r="X13" i="7"/>
  <c r="X10" i="7"/>
  <c r="X35" i="7"/>
  <c r="X20" i="7"/>
  <c r="X21" i="7"/>
  <c r="X23" i="7"/>
  <c r="X11" i="7"/>
  <c r="D114" i="2" s="1"/>
  <c r="X22" i="7"/>
  <c r="J52" i="6"/>
  <c r="J53" i="6"/>
  <c r="AB52" i="7"/>
  <c r="AB53" i="7"/>
  <c r="S35" i="2" s="1"/>
  <c r="S28" i="2"/>
  <c r="H43" i="4"/>
  <c r="K51" i="7"/>
  <c r="K29" i="7"/>
  <c r="K26" i="7"/>
  <c r="K22" i="7"/>
  <c r="D52" i="2" s="1"/>
  <c r="H21" i="4" s="1"/>
  <c r="K19" i="7"/>
  <c r="K17" i="7"/>
  <c r="K12" i="7"/>
  <c r="K9" i="7"/>
  <c r="K28" i="7"/>
  <c r="K21" i="7"/>
  <c r="K16" i="7"/>
  <c r="K35" i="7"/>
  <c r="K11" i="7"/>
  <c r="K15" i="7"/>
  <c r="K13" i="7"/>
  <c r="K24" i="7"/>
  <c r="K34" i="7"/>
  <c r="K25" i="7"/>
  <c r="K23" i="7"/>
  <c r="K20" i="7"/>
  <c r="K10" i="7"/>
  <c r="K18" i="7"/>
  <c r="AH53" i="6"/>
  <c r="AH52" i="6"/>
  <c r="R35" i="7"/>
  <c r="R34" i="7"/>
  <c r="R29" i="7"/>
  <c r="R25" i="7"/>
  <c r="S63" i="2" s="1"/>
  <c r="H26" i="4" s="1"/>
  <c r="R21" i="7"/>
  <c r="R10" i="7"/>
  <c r="R51" i="7"/>
  <c r="R26" i="7"/>
  <c r="R20" i="7"/>
  <c r="R15" i="7"/>
  <c r="W59" i="2" s="1"/>
  <c r="D37" i="4" s="1"/>
  <c r="R13" i="7"/>
  <c r="R11" i="7"/>
  <c r="S59" i="2" s="1"/>
  <c r="D35" i="4" s="1"/>
  <c r="R23" i="7"/>
  <c r="R16" i="7"/>
  <c r="S60" i="2" s="1"/>
  <c r="R9" i="7"/>
  <c r="R24" i="7"/>
  <c r="R22" i="7"/>
  <c r="R18" i="7"/>
  <c r="R28" i="7"/>
  <c r="R19" i="7"/>
  <c r="S62" i="2" s="1"/>
  <c r="R12" i="7"/>
  <c r="U59" i="2" s="1"/>
  <c r="D36" i="4" s="1"/>
  <c r="R17" i="7"/>
  <c r="S61" i="2" s="1"/>
  <c r="K53" i="6"/>
  <c r="K52" i="6"/>
  <c r="T8" i="6"/>
  <c r="AX7" i="6"/>
  <c r="AH35" i="7"/>
  <c r="D89" i="2" s="1"/>
  <c r="H40" i="4" s="1"/>
  <c r="AH34" i="7"/>
  <c r="AH26" i="7"/>
  <c r="AH25" i="7"/>
  <c r="AH21" i="7"/>
  <c r="AH28" i="7"/>
  <c r="D90" i="2" s="1"/>
  <c r="H30" i="4" s="1"/>
  <c r="AH27" i="7"/>
  <c r="AH10" i="7"/>
  <c r="AH20" i="7"/>
  <c r="AH15" i="7"/>
  <c r="AH13" i="7"/>
  <c r="AH11" i="7"/>
  <c r="AH51" i="7"/>
  <c r="AH29" i="7"/>
  <c r="AH16" i="7"/>
  <c r="D86" i="2" s="1"/>
  <c r="AH9" i="7"/>
  <c r="AH18" i="7"/>
  <c r="AH24" i="7"/>
  <c r="AH19" i="7"/>
  <c r="D88" i="2" s="1"/>
  <c r="AH12" i="7"/>
  <c r="AH22" i="7"/>
  <c r="AH39" i="7"/>
  <c r="AH23" i="7"/>
  <c r="AH17" i="7"/>
  <c r="D87" i="2" s="1"/>
  <c r="AP50" i="7"/>
  <c r="AP46" i="7"/>
  <c r="D136" i="2" s="1"/>
  <c r="AP43" i="7"/>
  <c r="D134" i="2" s="1"/>
  <c r="AP47" i="7"/>
  <c r="D135" i="2" s="1"/>
  <c r="AP42" i="7"/>
  <c r="AP29" i="7"/>
  <c r="AP25" i="7"/>
  <c r="AP40" i="7"/>
  <c r="AP39" i="7"/>
  <c r="AP33" i="7"/>
  <c r="AP28" i="7"/>
  <c r="AP26" i="7"/>
  <c r="AP22" i="7"/>
  <c r="AP49" i="7"/>
  <c r="AP45" i="7"/>
  <c r="AP41" i="7"/>
  <c r="AP30" i="7"/>
  <c r="AP12" i="7"/>
  <c r="AP11" i="7"/>
  <c r="AP9" i="7"/>
  <c r="AP35" i="7"/>
  <c r="D133" i="2" s="1"/>
  <c r="AP34" i="7"/>
  <c r="AP31" i="7"/>
  <c r="AP21" i="7"/>
  <c r="AP20" i="7"/>
  <c r="AP37" i="7"/>
  <c r="AP19" i="7"/>
  <c r="D132" i="2" s="1"/>
  <c r="AP38" i="7"/>
  <c r="AP27" i="7"/>
  <c r="AP17" i="7"/>
  <c r="D131" i="2" s="1"/>
  <c r="AP23" i="7"/>
  <c r="AP15" i="7"/>
  <c r="AP13" i="7"/>
  <c r="AP18" i="7"/>
  <c r="AP14" i="7"/>
  <c r="AP16" i="7"/>
  <c r="D130" i="2" s="1"/>
  <c r="AP32" i="7"/>
  <c r="AP24" i="7"/>
  <c r="AP10" i="7"/>
  <c r="AI53" i="7"/>
  <c r="D52" i="6"/>
  <c r="D53" i="6"/>
  <c r="AO52" i="7"/>
  <c r="AO53" i="7"/>
  <c r="T122" i="2" s="1"/>
  <c r="U114" i="2"/>
  <c r="P53" i="6"/>
  <c r="P52" i="6"/>
  <c r="C53" i="6"/>
  <c r="C52" i="6"/>
  <c r="T8" i="7"/>
  <c r="AX7" i="7"/>
  <c r="AR51" i="7"/>
  <c r="AR49" i="7"/>
  <c r="M122" i="2" s="1"/>
  <c r="AR48" i="7"/>
  <c r="AR31" i="7"/>
  <c r="AR38" i="7"/>
  <c r="AR24" i="7"/>
  <c r="AR20" i="7"/>
  <c r="AR40" i="7"/>
  <c r="AR35" i="7"/>
  <c r="AR33" i="7"/>
  <c r="AR28" i="7"/>
  <c r="AR23" i="7"/>
  <c r="AR22" i="7"/>
  <c r="M120" i="2" s="1"/>
  <c r="AR21" i="7"/>
  <c r="M119" i="2" s="1"/>
  <c r="AR26" i="7"/>
  <c r="AR12" i="7"/>
  <c r="M115" i="2" s="1"/>
  <c r="AR11" i="7"/>
  <c r="M114" i="2" s="1"/>
  <c r="AR9" i="7"/>
  <c r="AR41" i="7"/>
  <c r="AR34" i="7"/>
  <c r="AR16" i="7"/>
  <c r="M116" i="2" s="1"/>
  <c r="AR29" i="7"/>
  <c r="AR18" i="7"/>
  <c r="AR15" i="7"/>
  <c r="AR13" i="7"/>
  <c r="AR10" i="7"/>
  <c r="AR30" i="7"/>
  <c r="M121" i="2" s="1"/>
  <c r="AR25" i="7"/>
  <c r="AR19" i="7"/>
  <c r="M118" i="2" s="1"/>
  <c r="AR17" i="7"/>
  <c r="M117" i="2" s="1"/>
  <c r="X53" i="6"/>
  <c r="X52" i="6"/>
  <c r="C53" i="7"/>
  <c r="J18" i="2" s="1"/>
  <c r="C52" i="7"/>
  <c r="AP52" i="6"/>
  <c r="AP53" i="6"/>
  <c r="AQ41" i="7"/>
  <c r="AQ40" i="7"/>
  <c r="AQ38" i="7"/>
  <c r="AQ33" i="7"/>
  <c r="AQ28" i="7"/>
  <c r="D106" i="2" s="1"/>
  <c r="U106" i="2" s="1"/>
  <c r="AQ26" i="7"/>
  <c r="AQ34" i="7"/>
  <c r="AQ25" i="7"/>
  <c r="AQ23" i="7"/>
  <c r="AQ29" i="7"/>
  <c r="AQ24" i="7"/>
  <c r="AQ18" i="7"/>
  <c r="AQ16" i="7"/>
  <c r="D102" i="2" s="1"/>
  <c r="U102" i="2" s="1"/>
  <c r="AQ15" i="7"/>
  <c r="AQ13" i="7"/>
  <c r="D101" i="2" s="1"/>
  <c r="U101" i="2" s="1"/>
  <c r="AQ51" i="7"/>
  <c r="AQ48" i="7"/>
  <c r="D107" i="2" s="1"/>
  <c r="U107" i="2" s="1"/>
  <c r="AQ19" i="7"/>
  <c r="D104" i="2" s="1"/>
  <c r="U104" i="2" s="1"/>
  <c r="AQ17" i="7"/>
  <c r="D103" i="2" s="1"/>
  <c r="U103" i="2" s="1"/>
  <c r="AQ10" i="7"/>
  <c r="D100" i="2" s="1"/>
  <c r="U100" i="2" s="1"/>
  <c r="AQ12" i="7"/>
  <c r="AQ31" i="7"/>
  <c r="AQ35" i="7"/>
  <c r="D105" i="2" s="1"/>
  <c r="U105" i="2" s="1"/>
  <c r="AQ21" i="7"/>
  <c r="AQ11" i="7"/>
  <c r="AQ9" i="7"/>
  <c r="AQ22" i="7"/>
  <c r="AQ20" i="7"/>
  <c r="V26" i="7"/>
  <c r="V23" i="7"/>
  <c r="V35" i="7"/>
  <c r="V34" i="7"/>
  <c r="S90" i="2" s="1"/>
  <c r="H24" i="4" s="1"/>
  <c r="V20" i="7"/>
  <c r="V15" i="7"/>
  <c r="S85" i="2" s="1"/>
  <c r="D34" i="4" s="1"/>
  <c r="V13" i="7"/>
  <c r="S86" i="2" s="1"/>
  <c r="V11" i="7"/>
  <c r="V22" i="7"/>
  <c r="V21" i="7"/>
  <c r="V10" i="7"/>
  <c r="V17" i="7"/>
  <c r="S88" i="2" s="1"/>
  <c r="V29" i="7"/>
  <c r="V28" i="7"/>
  <c r="V19" i="7"/>
  <c r="S89" i="2" s="1"/>
  <c r="V12" i="7"/>
  <c r="V25" i="7"/>
  <c r="V16" i="7"/>
  <c r="S87" i="2" s="1"/>
  <c r="V24" i="7"/>
  <c r="V9" i="7"/>
  <c r="V18" i="7"/>
  <c r="V51" i="7"/>
  <c r="AN53" i="7"/>
  <c r="AN52" i="7"/>
  <c r="V21" i="2" s="1"/>
  <c r="V52" i="6"/>
  <c r="V53" i="6"/>
  <c r="F5" i="7"/>
  <c r="F6" i="7" s="1"/>
  <c r="F8" i="7" s="1"/>
  <c r="F6" i="6"/>
  <c r="F8" i="6" s="1"/>
  <c r="F213" i="3"/>
  <c r="B249" i="3"/>
  <c r="P51" i="7"/>
  <c r="P28" i="7"/>
  <c r="P24" i="7"/>
  <c r="P29" i="7"/>
  <c r="P23" i="7"/>
  <c r="P22" i="7"/>
  <c r="P21" i="7"/>
  <c r="P18" i="7"/>
  <c r="D63" i="2" s="1"/>
  <c r="P16" i="7"/>
  <c r="D61" i="2" s="1"/>
  <c r="P34" i="7"/>
  <c r="P19" i="7"/>
  <c r="P17" i="7"/>
  <c r="D62" i="2" s="1"/>
  <c r="P12" i="7"/>
  <c r="D60" i="2" s="1"/>
  <c r="D29" i="4" s="1"/>
  <c r="P9" i="7"/>
  <c r="P26" i="7"/>
  <c r="P25" i="7"/>
  <c r="D64" i="2" s="1"/>
  <c r="H25" i="4" s="1"/>
  <c r="P20" i="7"/>
  <c r="P15" i="7"/>
  <c r="P13" i="7"/>
  <c r="P10" i="7"/>
  <c r="P35" i="7"/>
  <c r="P11" i="7"/>
  <c r="D59" i="2" s="1"/>
  <c r="D28" i="4" s="1"/>
  <c r="J35" i="7"/>
  <c r="J34" i="7"/>
  <c r="J25" i="7"/>
  <c r="J21" i="7"/>
  <c r="J26" i="7"/>
  <c r="J10" i="7"/>
  <c r="J29" i="7"/>
  <c r="J24" i="7"/>
  <c r="J23" i="7"/>
  <c r="J22" i="7"/>
  <c r="J20" i="7"/>
  <c r="J15" i="7"/>
  <c r="J13" i="7"/>
  <c r="J11" i="7"/>
  <c r="D47" i="2" s="1"/>
  <c r="J28" i="7"/>
  <c r="J51" i="7"/>
  <c r="J16" i="7"/>
  <c r="D48" i="2" s="1"/>
  <c r="J9" i="7"/>
  <c r="J17" i="7"/>
  <c r="D49" i="2" s="1"/>
  <c r="J12" i="7"/>
  <c r="D46" i="2" s="1"/>
  <c r="D27" i="4" s="1"/>
  <c r="J19" i="7"/>
  <c r="J18" i="7"/>
  <c r="D50" i="2" s="1"/>
  <c r="AM51" i="7"/>
  <c r="AM33" i="7"/>
  <c r="S14" i="2" s="1"/>
  <c r="AM31" i="7"/>
  <c r="S16" i="2" s="1"/>
  <c r="H28" i="4" s="1"/>
  <c r="AM28" i="7"/>
  <c r="S13" i="2" s="1"/>
  <c r="AM41" i="7"/>
  <c r="AM35" i="7"/>
  <c r="AM29" i="7"/>
  <c r="S17" i="2" s="1"/>
  <c r="H27" i="4" s="1"/>
  <c r="AM24" i="7"/>
  <c r="AM20" i="7"/>
  <c r="AM26" i="7"/>
  <c r="AM18" i="7"/>
  <c r="S12" i="2" s="1"/>
  <c r="AM16" i="7"/>
  <c r="S10" i="2" s="1"/>
  <c r="D39" i="4" s="1"/>
  <c r="AM40" i="7"/>
  <c r="AM19" i="7"/>
  <c r="AM17" i="7"/>
  <c r="S11" i="2" s="1"/>
  <c r="AM12" i="7"/>
  <c r="AM9" i="7"/>
  <c r="AM25" i="7"/>
  <c r="AM23" i="7"/>
  <c r="AM21" i="7"/>
  <c r="AM15" i="7"/>
  <c r="AM13" i="7"/>
  <c r="AM10" i="7"/>
  <c r="AM22" i="7"/>
  <c r="AM38" i="7"/>
  <c r="AM11" i="7"/>
  <c r="S9" i="2" s="1"/>
  <c r="D38" i="4" s="1"/>
  <c r="AM34" i="7"/>
  <c r="G26" i="7"/>
  <c r="G23" i="7"/>
  <c r="G51" i="7"/>
  <c r="G35" i="7"/>
  <c r="G28" i="7"/>
  <c r="G22" i="7"/>
  <c r="G21" i="7"/>
  <c r="D33" i="2" s="1"/>
  <c r="G20" i="7"/>
  <c r="G15" i="7"/>
  <c r="G13" i="7"/>
  <c r="G29" i="7"/>
  <c r="G24" i="7"/>
  <c r="G17" i="7"/>
  <c r="G34" i="7"/>
  <c r="G25" i="7"/>
  <c r="G19" i="7"/>
  <c r="G16" i="7"/>
  <c r="G18" i="7"/>
  <c r="G9" i="7"/>
  <c r="G10" i="7"/>
  <c r="G11" i="7"/>
  <c r="G12" i="7"/>
  <c r="B5" i="7"/>
  <c r="AX5" i="6"/>
  <c r="B6" i="6"/>
  <c r="AM53" i="6"/>
  <c r="S94" i="2" s="1"/>
  <c r="AM52" i="6"/>
  <c r="AQ53" i="6"/>
  <c r="AQ52" i="6"/>
  <c r="D35" i="7"/>
  <c r="D34" i="7"/>
  <c r="D26" i="7"/>
  <c r="D25" i="7"/>
  <c r="D21" i="7"/>
  <c r="D29" i="7"/>
  <c r="D10" i="7"/>
  <c r="D20" i="7"/>
  <c r="D15" i="7"/>
  <c r="D13" i="7"/>
  <c r="D11" i="7"/>
  <c r="D16" i="7"/>
  <c r="D9" i="7"/>
  <c r="D23" i="7"/>
  <c r="D16" i="2" s="1"/>
  <c r="H23" i="4" s="1"/>
  <c r="D19" i="7"/>
  <c r="D12" i="7"/>
  <c r="D28" i="7"/>
  <c r="D22" i="7"/>
  <c r="D15" i="2" s="1"/>
  <c r="D24" i="7"/>
  <c r="D17" i="7"/>
  <c r="D18" i="7"/>
  <c r="G52" i="6"/>
  <c r="G53" i="6"/>
  <c r="R28" i="6"/>
  <c r="R26" i="6"/>
  <c r="R29" i="6"/>
  <c r="R23" i="6"/>
  <c r="R19" i="6"/>
  <c r="R25" i="6"/>
  <c r="R21" i="6"/>
  <c r="R17" i="6"/>
  <c r="R15" i="6"/>
  <c r="R13" i="6"/>
  <c r="R9" i="6"/>
  <c r="R51" i="6"/>
  <c r="R35" i="6"/>
  <c r="R16" i="6"/>
  <c r="R10" i="6"/>
  <c r="R18" i="6"/>
  <c r="R12" i="6"/>
  <c r="R11" i="6"/>
  <c r="R34" i="6"/>
  <c r="R22" i="6"/>
  <c r="R24" i="6"/>
  <c r="R20" i="6"/>
  <c r="M5" i="7"/>
  <c r="M6" i="7" s="1"/>
  <c r="M8" i="7" s="1"/>
  <c r="M6" i="6"/>
  <c r="M8" i="6" s="1"/>
  <c r="AI52" i="7"/>
  <c r="J94" i="2" s="1"/>
  <c r="D92" i="2"/>
  <c r="AK52" i="7"/>
  <c r="AK53" i="7"/>
  <c r="S78" i="2" s="1"/>
  <c r="S70" i="2"/>
  <c r="D43" i="4" s="1"/>
  <c r="AT53" i="7"/>
  <c r="L108" i="2" s="1"/>
  <c r="AT52" i="7"/>
  <c r="J52" i="7" l="1"/>
  <c r="J53" i="7"/>
  <c r="F249" i="3"/>
  <c r="B285" i="3"/>
  <c r="AQ52" i="7"/>
  <c r="AQ53" i="7"/>
  <c r="D108" i="2" s="1"/>
  <c r="AR53" i="7"/>
  <c r="M123" i="2" s="1"/>
  <c r="AR52" i="7"/>
  <c r="R52" i="7"/>
  <c r="R53" i="7"/>
  <c r="S64" i="2" s="1"/>
  <c r="M26" i="6"/>
  <c r="M28" i="6"/>
  <c r="M51" i="6"/>
  <c r="M34" i="6"/>
  <c r="M25" i="6"/>
  <c r="M21" i="6"/>
  <c r="M17" i="6"/>
  <c r="M15" i="6"/>
  <c r="M35" i="6"/>
  <c r="M23" i="6"/>
  <c r="M19" i="6"/>
  <c r="M11" i="6"/>
  <c r="M29" i="6"/>
  <c r="M9" i="6"/>
  <c r="M24" i="6"/>
  <c r="M22" i="6"/>
  <c r="M20" i="6"/>
  <c r="M18" i="6"/>
  <c r="M16" i="6"/>
  <c r="M12" i="6"/>
  <c r="M10" i="6"/>
  <c r="M13" i="6"/>
  <c r="AP53" i="7"/>
  <c r="D137" i="2" s="1"/>
  <c r="AP52" i="7"/>
  <c r="D129" i="2"/>
  <c r="AH53" i="7"/>
  <c r="D94" i="2" s="1"/>
  <c r="AH52" i="7"/>
  <c r="D85" i="2"/>
  <c r="D46" i="4" s="1"/>
  <c r="B8" i="6"/>
  <c r="AX6" i="6"/>
  <c r="M26" i="7"/>
  <c r="M51" i="7"/>
  <c r="M34" i="7"/>
  <c r="M28" i="7"/>
  <c r="M23" i="7"/>
  <c r="M25" i="7"/>
  <c r="M24" i="7"/>
  <c r="M20" i="7"/>
  <c r="M15" i="7"/>
  <c r="M11" i="7"/>
  <c r="M35" i="7"/>
  <c r="M10" i="7"/>
  <c r="M19" i="7"/>
  <c r="S50" i="2" s="1"/>
  <c r="G40" i="2" s="1"/>
  <c r="M12" i="7"/>
  <c r="M17" i="7"/>
  <c r="S49" i="2" s="1"/>
  <c r="M29" i="7"/>
  <c r="M22" i="7"/>
  <c r="M18" i="7"/>
  <c r="M9" i="7"/>
  <c r="M21" i="7"/>
  <c r="M16" i="7"/>
  <c r="S48" i="2" s="1"/>
  <c r="M13" i="7"/>
  <c r="S46" i="2" s="1"/>
  <c r="D33" i="4" s="1"/>
  <c r="R52" i="6"/>
  <c r="R53" i="6"/>
  <c r="H20" i="4"/>
  <c r="AX5" i="7"/>
  <c r="B6" i="7"/>
  <c r="G52" i="7"/>
  <c r="J35" i="2" s="1"/>
  <c r="G53" i="7"/>
  <c r="P53" i="7"/>
  <c r="D65" i="2" s="1"/>
  <c r="P52" i="7"/>
  <c r="F35" i="6"/>
  <c r="F34" i="6"/>
  <c r="F51" i="6"/>
  <c r="F29" i="6"/>
  <c r="F26" i="6"/>
  <c r="F24" i="6"/>
  <c r="F20" i="6"/>
  <c r="F18" i="6"/>
  <c r="F22" i="6"/>
  <c r="F16" i="6"/>
  <c r="F9" i="6"/>
  <c r="F15" i="6"/>
  <c r="F23" i="6"/>
  <c r="F19" i="6"/>
  <c r="F17" i="6"/>
  <c r="F13" i="6"/>
  <c r="F12" i="6"/>
  <c r="F28" i="6"/>
  <c r="F25" i="6"/>
  <c r="F21" i="6"/>
  <c r="F10" i="6"/>
  <c r="F11" i="6"/>
  <c r="V52" i="7"/>
  <c r="V53" i="7"/>
  <c r="S91" i="2" s="1"/>
  <c r="T35" i="6"/>
  <c r="T34" i="6"/>
  <c r="T51" i="6"/>
  <c r="T29" i="6"/>
  <c r="T24" i="6"/>
  <c r="T20" i="6"/>
  <c r="T22" i="6"/>
  <c r="T16" i="6"/>
  <c r="T15" i="6"/>
  <c r="T9" i="6"/>
  <c r="T25" i="6"/>
  <c r="T21" i="6"/>
  <c r="T11" i="6"/>
  <c r="T23" i="6"/>
  <c r="T19" i="6"/>
  <c r="T17" i="6"/>
  <c r="T12" i="6"/>
  <c r="T13" i="6"/>
  <c r="T10" i="6"/>
  <c r="T18" i="6"/>
  <c r="T28" i="6"/>
  <c r="T26" i="6"/>
  <c r="D52" i="7"/>
  <c r="M18" i="2" s="1"/>
  <c r="BD21" i="2" s="1"/>
  <c r="D53" i="7"/>
  <c r="AM52" i="7"/>
  <c r="AM53" i="7"/>
  <c r="F51" i="7"/>
  <c r="F29" i="7"/>
  <c r="F34" i="7"/>
  <c r="F28" i="7"/>
  <c r="F22" i="7"/>
  <c r="F25" i="7"/>
  <c r="F24" i="7"/>
  <c r="F23" i="7"/>
  <c r="F19" i="7"/>
  <c r="F17" i="7"/>
  <c r="D30" i="2" s="1"/>
  <c r="F9" i="7"/>
  <c r="F26" i="7"/>
  <c r="F18" i="7"/>
  <c r="D31" i="2" s="1"/>
  <c r="H31" i="4" s="1"/>
  <c r="F16" i="7"/>
  <c r="D29" i="2" s="1"/>
  <c r="F11" i="7"/>
  <c r="D27" i="2" s="1"/>
  <c r="F20" i="7"/>
  <c r="F10" i="7"/>
  <c r="F21" i="7"/>
  <c r="F15" i="7"/>
  <c r="F13" i="7"/>
  <c r="F35" i="7"/>
  <c r="F12" i="7"/>
  <c r="D28" i="2" s="1"/>
  <c r="T51" i="7"/>
  <c r="T29" i="7"/>
  <c r="T35" i="7"/>
  <c r="T22" i="7"/>
  <c r="T19" i="7"/>
  <c r="T12" i="7"/>
  <c r="T9" i="7"/>
  <c r="T25" i="7"/>
  <c r="T24" i="7"/>
  <c r="T23" i="7"/>
  <c r="T16" i="7"/>
  <c r="T34" i="7"/>
  <c r="T21" i="7"/>
  <c r="T11" i="7"/>
  <c r="T20" i="7"/>
  <c r="T10" i="7"/>
  <c r="T13" i="7"/>
  <c r="T15" i="7"/>
  <c r="T17" i="7"/>
  <c r="T18" i="7"/>
  <c r="T26" i="7"/>
  <c r="T28" i="7"/>
  <c r="K53" i="7"/>
  <c r="K52" i="7"/>
  <c r="J54" i="2" s="1"/>
  <c r="X53" i="7"/>
  <c r="D121" i="2" s="1"/>
  <c r="X52" i="7"/>
  <c r="AX6" i="7" l="1"/>
  <c r="B8" i="7"/>
  <c r="M52" i="6"/>
  <c r="M53" i="6"/>
  <c r="B321" i="3"/>
  <c r="F285" i="3"/>
  <c r="T53" i="7"/>
  <c r="T52" i="7"/>
  <c r="F53" i="6"/>
  <c r="F52" i="6"/>
  <c r="M52" i="7"/>
  <c r="S54" i="2" s="1"/>
  <c r="M53" i="7"/>
  <c r="S51" i="2" s="1"/>
  <c r="B28" i="6"/>
  <c r="AX28" i="6" s="1"/>
  <c r="B51" i="6"/>
  <c r="AX51" i="6" s="1"/>
  <c r="B34" i="6"/>
  <c r="AX34" i="6" s="1"/>
  <c r="B25" i="6"/>
  <c r="AX25" i="6" s="1"/>
  <c r="B21" i="6"/>
  <c r="AX21" i="6" s="1"/>
  <c r="B17" i="6"/>
  <c r="AX17" i="6" s="1"/>
  <c r="B15" i="6"/>
  <c r="AX15" i="6" s="1"/>
  <c r="B13" i="6"/>
  <c r="AX13" i="6" s="1"/>
  <c r="B35" i="6"/>
  <c r="AX35" i="6" s="1"/>
  <c r="B26" i="6"/>
  <c r="AX26" i="6" s="1"/>
  <c r="B23" i="6"/>
  <c r="AX23" i="6" s="1"/>
  <c r="B19" i="6"/>
  <c r="AX19" i="6" s="1"/>
  <c r="B11" i="6"/>
  <c r="AX11" i="6" s="1"/>
  <c r="B29" i="6"/>
  <c r="AX29" i="6" s="1"/>
  <c r="B24" i="6"/>
  <c r="AX24" i="6" s="1"/>
  <c r="B22" i="6"/>
  <c r="AX22" i="6" s="1"/>
  <c r="B20" i="6"/>
  <c r="AX20" i="6" s="1"/>
  <c r="B9" i="6"/>
  <c r="B18" i="6"/>
  <c r="AX18" i="6" s="1"/>
  <c r="B16" i="6"/>
  <c r="AX16" i="6" s="1"/>
  <c r="B12" i="6"/>
  <c r="AX12" i="6" s="1"/>
  <c r="B10" i="6"/>
  <c r="AX10" i="6" s="1"/>
  <c r="AX8" i="6"/>
  <c r="T53" i="6"/>
  <c r="T52" i="6"/>
  <c r="F53" i="7"/>
  <c r="D35" i="2" s="1"/>
  <c r="F52" i="7"/>
  <c r="D32" i="2" s="1"/>
  <c r="S15" i="2"/>
  <c r="S21" i="2"/>
  <c r="D51" i="2"/>
  <c r="D54" i="2"/>
  <c r="B52" i="6" l="1"/>
  <c r="AX52" i="6" s="1"/>
  <c r="AX9" i="6"/>
  <c r="B53" i="6"/>
  <c r="B51" i="7"/>
  <c r="AX51" i="7" s="1"/>
  <c r="B26" i="7"/>
  <c r="AX26" i="7" s="1"/>
  <c r="B35" i="7"/>
  <c r="AX35" i="7" s="1"/>
  <c r="B29" i="7"/>
  <c r="AX29" i="7" s="1"/>
  <c r="B23" i="7"/>
  <c r="AX23" i="7" s="1"/>
  <c r="B20" i="7"/>
  <c r="AX20" i="7" s="1"/>
  <c r="B15" i="7"/>
  <c r="AX15" i="7" s="1"/>
  <c r="C21" i="4" s="1"/>
  <c r="B13" i="7"/>
  <c r="AX13" i="7" s="1"/>
  <c r="C19" i="4" s="1"/>
  <c r="B11" i="7"/>
  <c r="AX8" i="7"/>
  <c r="B28" i="7"/>
  <c r="AX28" i="7" s="1"/>
  <c r="B25" i="7"/>
  <c r="AX25" i="7" s="1"/>
  <c r="B24" i="7"/>
  <c r="AX24" i="7" s="1"/>
  <c r="B10" i="7"/>
  <c r="AX10" i="7" s="1"/>
  <c r="C16" i="4" s="1"/>
  <c r="B21" i="7"/>
  <c r="AX21" i="7" s="1"/>
  <c r="B19" i="7"/>
  <c r="AX19" i="7" s="1"/>
  <c r="B12" i="7"/>
  <c r="AX12" i="7" s="1"/>
  <c r="C18" i="4" s="1"/>
  <c r="B22" i="7"/>
  <c r="AX22" i="7" s="1"/>
  <c r="B17" i="7"/>
  <c r="B18" i="7"/>
  <c r="B9" i="7"/>
  <c r="B34" i="7"/>
  <c r="AX34" i="7" s="1"/>
  <c r="B16" i="7"/>
  <c r="B357" i="3"/>
  <c r="F321" i="3"/>
  <c r="B52" i="7" l="1"/>
  <c r="B53" i="7"/>
  <c r="AX9" i="7"/>
  <c r="C15" i="4" s="1"/>
  <c r="C22" i="4" s="1"/>
  <c r="AX11" i="7"/>
  <c r="C17" i="4" s="1"/>
  <c r="D9" i="2"/>
  <c r="B393" i="3"/>
  <c r="F357" i="3"/>
  <c r="AX18" i="7"/>
  <c r="C9" i="4" s="1"/>
  <c r="D12" i="2"/>
  <c r="G38" i="2" s="1"/>
  <c r="B54" i="6"/>
  <c r="AX53" i="6"/>
  <c r="AX16" i="7"/>
  <c r="C8" i="4" s="1"/>
  <c r="D10" i="2"/>
  <c r="AX17" i="7"/>
  <c r="D11" i="2"/>
  <c r="B429" i="3" l="1"/>
  <c r="F393" i="3"/>
  <c r="B54" i="7"/>
  <c r="AX53" i="7"/>
  <c r="AX52" i="7"/>
  <c r="D18" i="2"/>
  <c r="D13" i="2"/>
  <c r="B465" i="3" l="1"/>
  <c r="F429" i="3"/>
  <c r="C7" i="4"/>
  <c r="BN43" i="1"/>
  <c r="B501" i="3" l="1"/>
  <c r="F465" i="3"/>
  <c r="B537" i="3" l="1"/>
  <c r="F537" i="3" s="1"/>
  <c r="B573" i="3"/>
  <c r="F501" i="3"/>
  <c r="B609" i="3" l="1"/>
  <c r="F573" i="3"/>
  <c r="F609" i="3" l="1"/>
  <c r="B645" i="3"/>
  <c r="F645" i="3" l="1"/>
  <c r="B681" i="3"/>
  <c r="F681" i="3" l="1"/>
  <c r="B717" i="3"/>
  <c r="F717" i="3" l="1"/>
  <c r="B753" i="3"/>
  <c r="B789" i="3" l="1"/>
  <c r="F753" i="3"/>
  <c r="B825" i="3" l="1"/>
  <c r="F789" i="3"/>
  <c r="B861" i="3" l="1"/>
  <c r="F825" i="3"/>
  <c r="B897" i="3" l="1"/>
  <c r="F861" i="3"/>
  <c r="B933" i="3" l="1"/>
  <c r="F897" i="3"/>
  <c r="F933" i="3" l="1"/>
  <c r="B969" i="3"/>
  <c r="B1005" i="3" l="1"/>
  <c r="F969" i="3"/>
  <c r="B1041" i="3" l="1"/>
  <c r="F1005" i="3"/>
  <c r="B1077" i="3" l="1"/>
  <c r="F1077" i="3" s="1"/>
  <c r="F1041" i="3"/>
</calcChain>
</file>

<file path=xl/sharedStrings.xml><?xml version="1.0" encoding="utf-8"?>
<sst xmlns="http://schemas.openxmlformats.org/spreadsheetml/2006/main" count="2904" uniqueCount="443">
  <si>
    <t>Pain Bis Nature</t>
  </si>
  <si>
    <t>Pain Bis Noisette</t>
  </si>
  <si>
    <t>Pain Bis Couronne</t>
  </si>
  <si>
    <t>Bis Noix-Raisins</t>
  </si>
  <si>
    <t>Méteil Nature</t>
  </si>
  <si>
    <t>Méteil figues</t>
  </si>
  <si>
    <t>Tourte Seigle</t>
  </si>
  <si>
    <t>Seigle Noix</t>
  </si>
  <si>
    <t>Petit épeautre</t>
  </si>
  <si>
    <t>Rustigraines</t>
  </si>
  <si>
    <t>Allemand</t>
  </si>
  <si>
    <t>Sarrasin</t>
  </si>
  <si>
    <t>Pain à l'ail</t>
  </si>
  <si>
    <t>Punchy</t>
  </si>
  <si>
    <t>Brichoutte</t>
  </si>
  <si>
    <t>Pain de mie</t>
  </si>
  <si>
    <t>Pain de mie chocolat</t>
  </si>
  <si>
    <t>Pain au cacao</t>
  </si>
  <si>
    <t>Fougasse Olives</t>
  </si>
  <si>
    <t>Focaccia</t>
  </si>
  <si>
    <t>Focaccia Tomates Origan</t>
  </si>
  <si>
    <t>CocoCranChia</t>
  </si>
  <si>
    <t>Pain de l'Atlas</t>
  </si>
  <si>
    <t>Buns</t>
  </si>
  <si>
    <t>Ciabatta</t>
  </si>
  <si>
    <t>Pita</t>
  </si>
  <si>
    <t>Épicédou</t>
  </si>
  <si>
    <t>TOTAL</t>
  </si>
  <si>
    <t xml:space="preserve"> réduction</t>
  </si>
  <si>
    <t xml:space="preserve"> CA TTC €</t>
  </si>
  <si>
    <t>P</t>
  </si>
  <si>
    <t>G</t>
  </si>
  <si>
    <t>TG</t>
  </si>
  <si>
    <t>LIBRE</t>
  </si>
  <si>
    <t>Total P (500 g pâte crue)</t>
  </si>
  <si>
    <t>Total G (1000 g pâte crue)</t>
  </si>
  <si>
    <t xml:space="preserve">Focaccia </t>
  </si>
  <si>
    <t>Kokokrankia</t>
  </si>
  <si>
    <t>Pains de l’Atlas</t>
  </si>
  <si>
    <t>kg</t>
  </si>
  <si>
    <t>prix des pains</t>
  </si>
  <si>
    <t>La Belle Façon</t>
  </si>
  <si>
    <t>Production du</t>
  </si>
  <si>
    <t>MOULES 500g =</t>
  </si>
  <si>
    <t>MOULES 1kg =</t>
  </si>
  <si>
    <t>MOULES 2kg =</t>
  </si>
  <si>
    <t>Bis</t>
  </si>
  <si>
    <t>recette</t>
  </si>
  <si>
    <t>commande</t>
  </si>
  <si>
    <t>quantité produite en fermentation longue (kg)</t>
  </si>
  <si>
    <t xml:space="preserve">F T80 </t>
  </si>
  <si>
    <t>BA</t>
  </si>
  <si>
    <t>E</t>
  </si>
  <si>
    <t>S</t>
  </si>
  <si>
    <t>Méteil</t>
  </si>
  <si>
    <t>L</t>
  </si>
  <si>
    <t xml:space="preserve">L </t>
  </si>
  <si>
    <t>PE</t>
  </si>
  <si>
    <t>Pâte nature</t>
  </si>
  <si>
    <t>HO</t>
  </si>
  <si>
    <t>Rusti Graines</t>
  </si>
  <si>
    <t>Noisette</t>
  </si>
  <si>
    <t>bica</t>
  </si>
  <si>
    <t>Noix</t>
  </si>
  <si>
    <t>Pate nature</t>
  </si>
  <si>
    <t>Raisin</t>
  </si>
  <si>
    <t>H Prov</t>
  </si>
  <si>
    <t>Nature</t>
  </si>
  <si>
    <t>COUR</t>
  </si>
  <si>
    <t>Noix/Rais</t>
  </si>
  <si>
    <t>Ail</t>
  </si>
  <si>
    <t>Tomates</t>
  </si>
  <si>
    <t>Nombre de pièces</t>
  </si>
  <si>
    <t>Origan</t>
  </si>
  <si>
    <t xml:space="preserve">Ail HP </t>
  </si>
  <si>
    <t>Tom Orig</t>
  </si>
  <si>
    <t>Nbre de part</t>
  </si>
  <si>
    <t>F T80 Mod/BA</t>
  </si>
  <si>
    <t>C11</t>
  </si>
  <si>
    <t>H11</t>
  </si>
  <si>
    <t>Nbre de PLAT</t>
  </si>
  <si>
    <t>Seigle</t>
  </si>
  <si>
    <t>C12</t>
  </si>
  <si>
    <t>C13</t>
  </si>
  <si>
    <t>C14</t>
  </si>
  <si>
    <t>Fougasse aux Olives</t>
  </si>
  <si>
    <t>C15</t>
  </si>
  <si>
    <t>C16</t>
  </si>
  <si>
    <t>F T65</t>
  </si>
  <si>
    <t>L PE</t>
  </si>
  <si>
    <t>Figues</t>
  </si>
  <si>
    <t>H O</t>
  </si>
  <si>
    <t>Olive</t>
  </si>
  <si>
    <t>Pâte crue</t>
  </si>
  <si>
    <t xml:space="preserve">Levain Blé Total = </t>
  </si>
  <si>
    <t>Bis / Méteil / Seigle / RsutiG / Ail / Focaccia / Épicédou</t>
  </si>
  <si>
    <t xml:space="preserve">Levain PE Total = </t>
  </si>
  <si>
    <t>PE / Allemand / Brichoutte / Cacao / PdM / Sarrasin / Fougassse / Petits Pains / CCC / Atlas</t>
  </si>
  <si>
    <t>F Seigle</t>
  </si>
  <si>
    <t>F PE</t>
  </si>
  <si>
    <t>P11</t>
  </si>
  <si>
    <t>F BA</t>
  </si>
  <si>
    <t>P12</t>
  </si>
  <si>
    <t>P13</t>
  </si>
  <si>
    <t>P14</t>
  </si>
  <si>
    <t>P15</t>
  </si>
  <si>
    <t>Pain Allemand</t>
  </si>
  <si>
    <t>P3</t>
  </si>
  <si>
    <t>S3</t>
  </si>
  <si>
    <t>T80 / Sei / Sar</t>
  </si>
  <si>
    <t>'430/370/200</t>
  </si>
  <si>
    <t>P4</t>
  </si>
  <si>
    <t>P5</t>
  </si>
  <si>
    <t>P6</t>
  </si>
  <si>
    <t>P7</t>
  </si>
  <si>
    <t>Graines</t>
  </si>
  <si>
    <t>P8</t>
  </si>
  <si>
    <t>P9</t>
  </si>
  <si>
    <t>T65</t>
  </si>
  <si>
    <t xml:space="preserve">T65 </t>
  </si>
  <si>
    <t>Huil Ol</t>
  </si>
  <si>
    <t>Choco</t>
  </si>
  <si>
    <t>Sucre</t>
  </si>
  <si>
    <t>Oranges conf.</t>
  </si>
  <si>
    <t>HE citron</t>
  </si>
  <si>
    <t>Cacao</t>
  </si>
  <si>
    <t>Zest</t>
  </si>
  <si>
    <t>Sucre coco</t>
  </si>
  <si>
    <t>sucre</t>
  </si>
  <si>
    <t>Graines Sarr.</t>
  </si>
  <si>
    <t>P choco</t>
  </si>
  <si>
    <t>Sésa</t>
  </si>
  <si>
    <t>CIABATTA</t>
  </si>
  <si>
    <t>BUNS</t>
  </si>
  <si>
    <t>PITA</t>
  </si>
  <si>
    <t>Total</t>
  </si>
  <si>
    <t>T80</t>
  </si>
  <si>
    <t>Lev B</t>
  </si>
  <si>
    <t>PC TOT</t>
  </si>
  <si>
    <t>Nbre de pièces</t>
  </si>
  <si>
    <t>Pain à l’ail</t>
  </si>
  <si>
    <t>Canneb</t>
  </si>
  <si>
    <t>Coco</t>
  </si>
  <si>
    <t>Miel</t>
  </si>
  <si>
    <t>Chia</t>
  </si>
  <si>
    <t>Épices</t>
  </si>
  <si>
    <t>Pain de l’Atlas</t>
  </si>
  <si>
    <t xml:space="preserve">Sucre </t>
  </si>
  <si>
    <t>Dattes</t>
  </si>
  <si>
    <t>Fl Org</t>
  </si>
  <si>
    <t>Chanvre</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</si>
  <si>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</si>
  <si>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</si>
  <si>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</si>
  <si>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</si>
  <si>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</si>
  <si>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</si>
  <si>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</si>
  <si>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</si>
  <si>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</si>
  <si>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</si>
  <si>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</si>
  <si>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</si>
  <si>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</si>
  <si>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</si>
  <si>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</si>
  <si>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</si>
  <si>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</si>
  <si>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</si>
  <si>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</si>
  <si>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</si>
  <si>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</si>
  <si>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</si>
  <si>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</si>
  <si>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</si>
  <si>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Kaaké</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</si>
  <si>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</si>
  <si>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</si>
  <si>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</si>
  <si>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</si>
  <si>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</si>
  <si>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</si>
  <si>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</si>
  <si>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</si>
  <si>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</si>
  <si>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</si>
  <si>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</si>
  <si>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</si>
  <si>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</si>
  <si>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</si>
  <si>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</si>
  <si>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</si>
  <si>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</si>
  <si>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</si>
  <si>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</si>
  <si>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</si>
  <si>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</si>
  <si>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</si>
  <si>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</si>
  <si>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</si>
  <si>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Masse Levain Seigle</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</si>
  <si>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</si>
  <si>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</si>
  <si>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</si>
  <si>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</si>
  <si>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</si>
  <si>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</si>
  <si>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</si>
  <si>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</si>
  <si>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</si>
  <si>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</si>
  <si>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</si>
  <si>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</si>
  <si>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</si>
  <si>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</si>
  <si>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</si>
  <si>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</si>
  <si>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</si>
  <si>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</si>
  <si>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</si>
  <si>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</si>
  <si>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Rusti graines</t>
  </si>
  <si>
    <t>Huile Olive (Foug)</t>
  </si>
  <si>
    <t>seigle</t>
  </si>
  <si>
    <t>Huile Olive (cacao)</t>
  </si>
  <si>
    <t>Meteil</t>
  </si>
  <si>
    <t>Huile Olive (mie)</t>
  </si>
  <si>
    <t>Figue (Méteil)</t>
  </si>
  <si>
    <t>Zest citron</t>
  </si>
  <si>
    <t>Noix (Punchy)</t>
  </si>
  <si>
    <t>Chocolat concassé</t>
  </si>
  <si>
    <t>Oranges confites</t>
  </si>
  <si>
    <t>Sucre coco Brichoutte</t>
  </si>
  <si>
    <t>Sucre Coco Cacao</t>
  </si>
  <si>
    <t>GE</t>
  </si>
  <si>
    <t>Sucre coco Mie</t>
  </si>
  <si>
    <t>Mûres</t>
  </si>
  <si>
    <t>Amandes / Pist</t>
  </si>
  <si>
    <t>Graines courge</t>
  </si>
  <si>
    <t>Pain cacao</t>
  </si>
  <si>
    <r>
      <rPr>
        <b/>
        <sz val="14"/>
        <color rgb="FFFF0000"/>
        <rFont val="Arial"/>
        <family val="2"/>
        <charset val="1"/>
      </rPr>
      <t xml:space="preserve">recette de base
</t>
    </r>
    <r>
      <rPr>
        <sz val="11"/>
        <color rgb="FF000000"/>
        <rFont val="Arial"/>
        <family val="2"/>
        <charset val="1"/>
      </rPr>
      <t>(ingrédients en g)</t>
    </r>
  </si>
  <si>
    <t>Bis Couronne</t>
  </si>
  <si>
    <t>Bis Noix / Raisin</t>
  </si>
  <si>
    <t>Méteil Figue</t>
  </si>
  <si>
    <t>Méteil Abricot</t>
  </si>
  <si>
    <t>PE canneberge</t>
  </si>
  <si>
    <t>Fougasse Olive</t>
  </si>
  <si>
    <t>Gourmand</t>
  </si>
  <si>
    <t>Focaccia T O</t>
  </si>
  <si>
    <t>Paiin Atlas</t>
  </si>
  <si>
    <t>F T80 Moderne</t>
  </si>
  <si>
    <t>F T80 BA</t>
  </si>
  <si>
    <t>F seigle</t>
  </si>
  <si>
    <t>F GE</t>
  </si>
  <si>
    <t>F Sarrasin</t>
  </si>
  <si>
    <t>L blé</t>
  </si>
  <si>
    <t>noisette</t>
  </si>
  <si>
    <t>figue</t>
  </si>
  <si>
    <t>Ingrédients spéciaux</t>
  </si>
  <si>
    <t>noix</t>
  </si>
  <si>
    <t>raisin</t>
  </si>
  <si>
    <t>g / 1 kg de pâte nature</t>
  </si>
  <si>
    <t>olive</t>
  </si>
  <si>
    <t>graines</t>
  </si>
  <si>
    <t>Noix (Noix Raisin)</t>
  </si>
  <si>
    <t>graines lin et tournesol</t>
  </si>
  <si>
    <t>sésame</t>
  </si>
  <si>
    <t>huile olive</t>
  </si>
  <si>
    <t>Figue (Châtaigne)</t>
  </si>
  <si>
    <t>herbes de provence</t>
  </si>
  <si>
    <t>bicarbonate</t>
  </si>
  <si>
    <t>GRAINES SARRASIN</t>
  </si>
  <si>
    <t>MIEL</t>
  </si>
  <si>
    <t>sucre coco</t>
  </si>
  <si>
    <t>Tournesol</t>
  </si>
  <si>
    <t>HE citron en gouttes</t>
  </si>
  <si>
    <t>Graines Pavot</t>
  </si>
  <si>
    <t>citron confit</t>
  </si>
  <si>
    <t>Graines (RustiG)</t>
  </si>
  <si>
    <t>Pépites de chocolat</t>
  </si>
  <si>
    <t>Canneberges</t>
  </si>
  <si>
    <t>creme de coco</t>
  </si>
  <si>
    <t>Gr de Chia</t>
  </si>
  <si>
    <t>Gr de chanvre</t>
  </si>
  <si>
    <t>fleur d’oranger</t>
  </si>
  <si>
    <t>Levure de Boulang</t>
  </si>
  <si>
    <t>EPICES</t>
  </si>
  <si>
    <t>eau de bassinage</t>
  </si>
  <si>
    <t>Graines (PA)</t>
  </si>
  <si>
    <t>Masse pâte nature (g)</t>
  </si>
  <si>
    <t>Huile Olive (GE)</t>
  </si>
  <si>
    <t>Total pâte crue (g)</t>
  </si>
  <si>
    <t>Huile Olive (Fougasse)</t>
  </si>
  <si>
    <t>Abricot</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</si>
  <si>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</si>
  <si>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</si>
  <si>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</si>
  <si>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</si>
  <si>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</si>
  <si>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</si>
  <si>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</si>
  <si>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</si>
  <si>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</si>
  <si>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</si>
  <si>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</si>
  <si>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</si>
  <si>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</si>
  <si>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</si>
  <si>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</si>
  <si>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TG mie =</t>
  </si>
  <si>
    <t>FOC =</t>
  </si>
  <si>
    <t>Ciab =</t>
  </si>
  <si>
    <t>Kaaké =</t>
  </si>
  <si>
    <t>P Sarr</t>
  </si>
  <si>
    <t>P RG =</t>
  </si>
  <si>
    <t>P All =</t>
  </si>
  <si>
    <t>G RG</t>
  </si>
  <si>
    <t>G All</t>
  </si>
  <si>
    <t>TG RG</t>
  </si>
  <si>
    <t>P PdM</t>
  </si>
  <si>
    <t>G Pdm</t>
  </si>
  <si>
    <t>TG PdM</t>
  </si>
  <si>
    <t>graines lin tournesol</t>
  </si>
  <si>
    <t>ail</t>
  </si>
  <si>
    <t>Herbes de provence</t>
  </si>
  <si>
    <t>ORIGAN</t>
  </si>
  <si>
    <t>Bica</t>
  </si>
  <si>
    <t>Graines de sarrasin</t>
  </si>
  <si>
    <t>Doukka</t>
  </si>
  <si>
    <t>Total fournée (kg)</t>
  </si>
  <si>
    <t>TG MIE=</t>
  </si>
  <si>
    <t>Canneberge</t>
  </si>
  <si>
    <t>Levure Boulanger</t>
  </si>
  <si>
    <t>numéro de SIRET</t>
  </si>
  <si>
    <t>adresse</t>
  </si>
  <si>
    <t>téléphone</t>
  </si>
  <si>
    <t>mail</t>
  </si>
  <si>
    <t>Adresse livraison</t>
  </si>
  <si>
    <t>AMAP Villeneuve</t>
  </si>
  <si>
    <t>Date de livraison</t>
  </si>
  <si>
    <t>type de pain</t>
  </si>
  <si>
    <t>Petit
420g</t>
  </si>
  <si>
    <t>Grand
840g</t>
  </si>
  <si>
    <t>Bis Noisette</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</si>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</sst>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F800]dddd&quot;, &quot;mmmm\ dd&quot;, &quot;yyyy"/>
    <numFmt numFmtId="165" formatCode="dd/mm/yy"/>
    <numFmt numFmtId="166" formatCode="[=0]&quot;&quot;;General"/>
    <numFmt numFmtId="167" formatCode="[=0]General;General"/>
    <numFmt numFmtId="168" formatCode="#,##0.0"/>
    <numFmt numFmtId="169" formatCode="#,##0.00\ [$€-40C];[Red]\-#,##0.00\ [$€-40C]"/>
    <numFmt numFmtId="170" formatCode="[$-40C]d/m/yy"/>
    <numFmt numFmtId="171" formatCode="0\ %"/>
    <numFmt numFmtId="172" formatCode="0.0"/>
    <numFmt numFmtId="173" formatCode="d/m/yy"/>
  </numFmts>
  <fonts count="52">
    <font>
      <sz val="11"/>
      <color rgb="FF000000"/>
      <name val="Arial"/>
      <charset val="1"/>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charset val="1"/>
    </font>
    <font>
      <sz val="14"/>
      <name val="Calibri"/>
      <family val="2"/>
      <charset val="1"/>
    </font>
    <font>
      <sz val="26"/>
      <name val="Arial"/>
      <family val="2"/>
      <charset val="1"/>
    </font>
    <font>
      <b/>
      <sz val="18"/>
      <name val="Arial"/>
      <family val="2"/>
      <charset val="1"/>
    </font>
    <font>
      <sz val="16"/>
      <color rgb="FF000000"/>
      <name val="Arial"/>
      <family val="2"/>
      <charset val="1"/>
    </font>
    <font>
      <b/>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charset val="1"/>
    </font>
    <font>
      <b/>
      <sz val="16"/>
      <color rgb="FF808080"/>
      <name val="Times New Roman"/>
      <family val="1"/>
      <charset val="1"/>
    </font>
    <font>
      <sz val="13"/>
      <color rgb="FF666666"/>
      <name val="Times New Roman"/>
      <family val="1"/>
      <charset val="1"/>
    </font>
    <font>
      <sz val="16"/>
      <color rgb="FF666666"/>
      <name val="Times New Roman2"/>
      <charset val="1"/>
    </font>
    <font>
      <b/>
      <sz val="14"/>
      <color rgb="FF000000"/>
      <name val="Arial"/>
      <family val="2"/>
      <charset val="1"/>
    </font>
    <font>
      <sz val="12"/>
      <color rgb="FFCCCCCC"/>
      <name val="Arial"/>
      <family val="2"/>
      <charset val="1"/>
    </font>
    <font>
      <b/>
      <sz val="14"/>
      <color rgb="FF3C3C3C"/>
      <name val="Arial1"/>
      <charset val="1"/>
    </font>
    <font>
      <b/>
      <sz val="14"/>
      <color rgb="FF000000"/>
      <name val="Arial1"/>
      <charset val="1"/>
    </font>
    <font>
      <sz val="11"/>
      <color rgb="FF999999"/>
      <name val="Arial"/>
      <family val="2"/>
      <charset val="1"/>
    </font>
    <font>
      <sz val="11"/>
      <color rgb="FFFFFFFF"/>
      <name val="Arial"/>
      <family val="2"/>
      <charset val="1"/>
    </font>
    <font>
      <b/>
      <sz val="14"/>
      <color rgb="FFFF0000"/>
      <name val="Arial"/>
      <family val="2"/>
      <charset val="1"/>
    </font>
    <font>
      <b/>
      <sz val="14"/>
      <color rgb="FFFFFFFF"/>
      <name val="Arial"/>
      <family val="2"/>
      <charset val="1"/>
    </font>
    <font>
      <b/>
      <sz val="14"/>
      <name val="Arial"/>
      <family val="2"/>
      <charset val="1"/>
    </font>
    <font>
      <b/>
      <sz val="14"/>
      <color rgb="FF800000"/>
      <name val="Arial"/>
      <family val="2"/>
      <charset val="1"/>
    </font>
    <font>
      <b/>
      <sz val="13"/>
      <color rgb="FFCCCCCC"/>
      <name val="Arial"/>
      <family val="2"/>
      <charset val="1"/>
    </font>
    <font>
      <sz val="14"/>
      <color rgb="FFCCCCCC"/>
      <name val="Arial"/>
      <family val="2"/>
      <charset val="1"/>
    </font>
    <font>
      <b/>
      <sz val="11"/>
      <color rgb="FF000000"/>
      <name val="Arial"/>
      <family val="2"/>
      <charset val="1"/>
    </font>
    <font>
      <b/>
      <sz val="12"/>
      <color rgb="FF000000"/>
      <name val="Arial"/>
      <family val="2"/>
      <charset val="1"/>
    </font>
    <font>
      <sz val="18"/>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style="hair">
        <color auto="1"/>
      </top>
      <bottom/>
      <diagonal/>
    </border>
    <border>
      <left style="thin">
        <color auto="1"/>
      </left>
      <right style="thin">
        <color auto="1"/>
      </right>
      <top style="thin">
        <color auto="1"/>
      </top>
      <bottom/>
      <diagonal/>
    </border>
    <border>
      <left style="hair">
        <color auto="1"/>
      </left>
      <right/>
      <top style="hair">
        <color auto="1"/>
      </top>
      <bottom/>
      <diagonal/>
    </border>
    <border>
      <left style="thin">
        <color auto="1"/>
      </left>
      <right style="thin">
        <color auto="1"/>
      </right>
      <top style="dashed">
        <color auto="1"/>
      </top>
      <bottom style="dashed">
        <color auto="1"/>
      </bottom>
      <diagonal/>
    </border>
    <border>
      <left/>
      <right/>
      <top style="dashed">
        <color auto="1"/>
      </top>
      <bottom style="dashed">
        <color auto="1"/>
      </bottom>
      <diagonal/>
    </border>
    <border>
      <left/>
      <right style="hair">
        <color auto="1"/>
      </right>
      <top style="dashed">
        <color auto="1"/>
      </top>
      <bottom style="dashed">
        <color auto="1"/>
      </bottom>
      <diagonal/>
    </border>
    <border>
      <left style="hair">
        <color auto="1"/>
      </left>
      <right style="hair">
        <color auto="1"/>
      </right>
      <top style="dashed">
        <color auto="1"/>
      </top>
      <bottom style="dashed">
        <color auto="1"/>
      </bottom>
      <diagonal/>
    </border>
    <border>
      <left style="hair">
        <color auto="1"/>
      </left>
      <right/>
      <top style="dashed">
        <color auto="1"/>
      </top>
      <bottom style="dashed">
        <color auto="1"/>
      </bottom>
      <diagonal/>
    </border>
    <border>
      <left/>
      <right style="hair">
        <color auto="1"/>
      </right>
      <top/>
      <bottom/>
      <diagonal/>
    </border>
    <border>
      <left/>
      <right style="hair">
        <color auto="1"/>
      </right>
      <top/>
      <bottom style="hair">
        <color auto="1"/>
      </bottom>
      <diagonal/>
    </border>
    <border>
      <left style="thin">
        <color auto="1"/>
      </left>
      <right style="thin">
        <color auto="1"/>
      </right>
      <top/>
      <bottom style="thin">
        <color auto="1"/>
      </bottom>
      <diagonal/>
    </border>
    <border>
      <left style="hair">
        <color auto="1"/>
      </left>
      <right/>
      <top/>
      <bottom style="hair">
        <color auto="1"/>
      </bottom>
      <diagonal/>
    </border>
    <border>
      <left/>
      <right style="thin">
        <color auto="1"/>
      </right>
      <top style="thin">
        <color auto="1"/>
      </top>
      <bottom style="thin">
        <color auto="1"/>
      </bottom>
      <diagonal/>
    </border>
    <border>
      <left/>
      <right/>
      <top style="hair">
        <color auto="1"/>
      </top>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hair">
        <color auto="1"/>
      </bottom>
      <diagonal/>
    </border>
  </borders>
  <cellStyleXfs count="1">
    <xf numFmtId="0" fontId="0" fillId="0" borderId="0"/>
  </cellStyleXfs>
  <cellXfs count="652">
    <xf numFmtId="0" fontId="0" fillId="0" borderId="0" xfId="0"/>
    <xf numFmtId="0" fontId="11" fillId="7"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0" borderId="1" xfId="0" applyBorder="1"/>
    <xf numFmtId="0" fontId="11" fillId="5" borderId="1" xfId="0" applyFont="1" applyFill="1" applyBorder="1" applyAlignment="1">
      <alignment horizontal="center" vertical="center"/>
    </xf>
    <xf numFmtId="3" fontId="11" fillId="0" borderId="1" xfId="0" applyNumberFormat="1" applyFont="1" applyBorder="1" applyAlignment="1">
      <alignment horizontal="center" vertical="center"/>
    </xf>
    <xf numFmtId="0" fontId="5" fillId="0" borderId="1" xfId="0" applyFont="1" applyBorder="1" applyAlignment="1">
      <alignment horizontal="center" vertical="top" wrapText="1"/>
    </xf>
    <xf numFmtId="0" fontId="12" fillId="0" borderId="0" xfId="0" applyFont="1" applyAlignment="1">
      <alignment horizontal="center" vertical="center"/>
    </xf>
    <xf numFmtId="165" fontId="11" fillId="0" borderId="4" xfId="0" applyNumberFormat="1" applyFont="1" applyBorder="1" applyAlignment="1">
      <alignment horizontal="left" vertical="center" indent="15"/>
    </xf>
    <xf numFmtId="0" fontId="11" fillId="0" borderId="1" xfId="0" applyFont="1" applyBorder="1" applyAlignment="1">
      <alignment horizontal="center" vertical="center"/>
    </xf>
    <xf numFmtId="166" fontId="2" fillId="0" borderId="4" xfId="0" applyNumberFormat="1" applyFont="1" applyBorder="1" applyAlignment="1">
      <alignment horizontal="center" vertical="center" textRotation="90" wrapText="1"/>
    </xf>
    <xf numFmtId="0" fontId="2" fillId="0" borderId="0" xfId="0" applyFont="1" applyAlignment="1">
      <alignment horizontal="center" vertical="center" textRotation="90"/>
    </xf>
    <xf numFmtId="0" fontId="1" fillId="0" borderId="1" xfId="0" applyFont="1" applyBorder="1"/>
    <xf numFmtId="0" fontId="2" fillId="0" borderId="3"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3" fillId="0" borderId="0" xfId="0" applyNumberFormat="1" applyFont="1" applyAlignment="1">
      <alignment horizontal="center" vertical="center"/>
    </xf>
    <xf numFmtId="165" fontId="2" fillId="0" borderId="0" xfId="0" applyNumberFormat="1" applyFont="1" applyAlignment="1">
      <alignment horizontal="left"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4" fillId="0" borderId="1" xfId="0" applyFont="1" applyBorder="1" applyAlignment="1">
      <alignment horizontal="center" vertical="center" textRotation="90" wrapText="1"/>
    </xf>
    <xf numFmtId="0" fontId="4"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xf>
    <xf numFmtId="0" fontId="4" fillId="0" borderId="0" xfId="0" applyFont="1" applyAlignment="1">
      <alignment horizontal="center" vertical="center" textRotation="90" wrapText="1"/>
    </xf>
    <xf numFmtId="0" fontId="2" fillId="0" borderId="0" xfId="0" applyFont="1" applyAlignment="1">
      <alignment horizontal="center" vertical="center" textRotation="90"/>
    </xf>
    <xf numFmtId="166" fontId="2" fillId="0" borderId="1" xfId="0" applyNumberFormat="1" applyFont="1" applyBorder="1" applyAlignment="1">
      <alignment horizontal="center" vertical="center" textRotation="90"/>
    </xf>
    <xf numFmtId="166" fontId="2" fillId="0" borderId="5" xfId="0" applyNumberFormat="1" applyFont="1" applyBorder="1" applyAlignment="1">
      <alignment horizontal="center" vertical="center" textRotation="90" wrapText="1"/>
    </xf>
    <xf numFmtId="166"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3" xfId="0" applyFont="1" applyBorder="1" applyAlignment="1">
      <alignment horizontal="center" vertical="center" textRotation="90" wrapText="1"/>
    </xf>
    <xf numFmtId="0" fontId="0" fillId="0" borderId="0" xfId="0" applyAlignment="1">
      <alignment horizontal="center" vertical="center" textRotation="90"/>
    </xf>
    <xf numFmtId="0" fontId="8"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5" fillId="0" borderId="1" xfId="0" applyFont="1" applyBorder="1" applyAlignment="1">
      <alignment horizontal="center" vertical="center" textRotation="90"/>
    </xf>
    <xf numFmtId="0" fontId="2" fillId="2"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166" fontId="2" fillId="0" borderId="6" xfId="0" applyNumberFormat="1" applyFont="1" applyBorder="1" applyAlignment="1">
      <alignment horizontal="center" vertical="center"/>
    </xf>
    <xf numFmtId="166" fontId="2" fillId="0" borderId="9" xfId="0" applyNumberFormat="1" applyFont="1" applyBorder="1" applyAlignment="1">
      <alignment horizontal="center" vertical="center"/>
    </xf>
    <xf numFmtId="166" fontId="2" fillId="0" borderId="7"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2" fillId="0" borderId="10" xfId="0" applyFont="1" applyBorder="1" applyAlignment="1">
      <alignment horizontal="left" vertical="center"/>
    </xf>
    <xf numFmtId="0" fontId="1" fillId="0" borderId="11" xfId="0" applyFont="1" applyBorder="1" applyAlignment="1">
      <alignment horizontal="left"/>
    </xf>
    <xf numFmtId="166" fontId="9" fillId="0" borderId="12" xfId="0" applyNumberFormat="1" applyFont="1" applyBorder="1" applyAlignment="1">
      <alignment horizontal="center" vertical="center"/>
    </xf>
    <xf numFmtId="166" fontId="9" fillId="0" borderId="13" xfId="0" applyNumberFormat="1" applyFont="1" applyBorder="1" applyAlignment="1">
      <alignment horizontal="center" vertical="center"/>
    </xf>
    <xf numFmtId="166" fontId="9" fillId="0" borderId="11" xfId="0" applyNumberFormat="1" applyFont="1" applyBorder="1" applyAlignment="1">
      <alignment horizontal="center" vertical="center"/>
    </xf>
    <xf numFmtId="166" fontId="9" fillId="0" borderId="10" xfId="0" applyNumberFormat="1" applyFont="1" applyBorder="1" applyAlignment="1">
      <alignment horizontal="center" vertical="center"/>
    </xf>
    <xf numFmtId="166" fontId="9" fillId="0" borderId="14" xfId="0" applyNumberFormat="1" applyFont="1" applyBorder="1" applyAlignment="1">
      <alignment horizontal="center" vertical="center"/>
    </xf>
    <xf numFmtId="166" fontId="9" fillId="0" borderId="3" xfId="0" applyNumberFormat="1" applyFont="1" applyBorder="1" applyAlignment="1">
      <alignment horizontal="center" vertical="center"/>
    </xf>
    <xf numFmtId="166" fontId="2" fillId="0" borderId="13" xfId="0" applyNumberFormat="1" applyFont="1" applyBorder="1" applyAlignment="1">
      <alignment horizontal="left" vertical="center"/>
    </xf>
    <xf numFmtId="0" fontId="2" fillId="0" borderId="13" xfId="0" applyFont="1" applyBorder="1" applyAlignment="1">
      <alignment horizontal="left" vertical="center"/>
    </xf>
    <xf numFmtId="167" fontId="2" fillId="0" borderId="1" xfId="0" applyNumberFormat="1" applyFont="1" applyBorder="1" applyAlignment="1">
      <alignment horizontal="center" vertical="center"/>
    </xf>
    <xf numFmtId="0" fontId="2" fillId="0" borderId="0" xfId="0" applyFont="1" applyAlignment="1">
      <alignment horizontal="center" vertical="center" wrapText="1"/>
    </xf>
    <xf numFmtId="167" fontId="2" fillId="2" borderId="1" xfId="0" applyNumberFormat="1" applyFont="1" applyFill="1" applyBorder="1" applyAlignment="1">
      <alignment horizontal="center" vertical="center"/>
    </xf>
    <xf numFmtId="0" fontId="10" fillId="0" borderId="0" xfId="0" applyFont="1" applyAlignment="1">
      <alignment horizontal="center" vertical="center"/>
    </xf>
    <xf numFmtId="0" fontId="1" fillId="0" borderId="15" xfId="0" applyFont="1" applyBorder="1"/>
    <xf numFmtId="0" fontId="1" fillId="0" borderId="0" xfId="0" applyFont="1" applyAlignment="1">
      <alignment vertical="center"/>
    </xf>
    <xf numFmtId="0" fontId="1" fillId="0" borderId="0" xfId="0" applyFont="1" applyAlignment="1">
      <alignment horizontal="center" vertical="center"/>
    </xf>
    <xf numFmtId="166" fontId="2" fillId="0" borderId="2" xfId="0" applyNumberFormat="1" applyFont="1" applyBorder="1" applyAlignment="1">
      <alignment horizontal="left" vertical="center"/>
    </xf>
    <xf numFmtId="0" fontId="2" fillId="0" borderId="2" xfId="0" applyFont="1" applyBorder="1" applyAlignment="1">
      <alignment horizontal="left" vertical="center"/>
    </xf>
    <xf numFmtId="166" fontId="9" fillId="0" borderId="16" xfId="0" applyNumberFormat="1" applyFont="1" applyBorder="1" applyAlignment="1">
      <alignment horizontal="center" vertical="center"/>
    </xf>
    <xf numFmtId="166" fontId="9" fillId="0" borderId="2" xfId="0" applyNumberFormat="1" applyFont="1" applyBorder="1" applyAlignment="1">
      <alignment horizontal="center" vertical="center"/>
    </xf>
    <xf numFmtId="166" fontId="9" fillId="0" borderId="0" xfId="0" applyNumberFormat="1" applyFont="1" applyAlignment="1">
      <alignment horizontal="center" vertical="center"/>
    </xf>
    <xf numFmtId="166" fontId="9" fillId="0" borderId="17" xfId="0" applyNumberFormat="1" applyFont="1" applyBorder="1" applyAlignment="1">
      <alignment horizontal="center" vertical="center"/>
    </xf>
    <xf numFmtId="166" fontId="9" fillId="0" borderId="18" xfId="0" applyNumberFormat="1" applyFont="1" applyBorder="1" applyAlignment="1">
      <alignment horizontal="center" vertical="center"/>
    </xf>
    <xf numFmtId="0" fontId="2" fillId="0" borderId="1" xfId="0" applyFont="1" applyBorder="1" applyAlignment="1">
      <alignment horizontal="left" vertical="center"/>
    </xf>
    <xf numFmtId="166" fontId="9" fillId="0" borderId="5" xfId="0" applyNumberFormat="1" applyFont="1" applyBorder="1" applyAlignment="1">
      <alignment horizontal="center" vertical="center"/>
    </xf>
    <xf numFmtId="166" fontId="9" fillId="0" borderId="1" xfId="0" applyNumberFormat="1" applyFont="1" applyBorder="1" applyAlignment="1">
      <alignment horizontal="center" vertical="center"/>
    </xf>
    <xf numFmtId="166" fontId="9" fillId="0" borderId="4" xfId="0" applyNumberFormat="1" applyFont="1" applyBorder="1" applyAlignment="1">
      <alignment horizontal="center" vertical="center"/>
    </xf>
    <xf numFmtId="166" fontId="9" fillId="0" borderId="19" xfId="0" applyNumberFormat="1" applyFont="1" applyBorder="1" applyAlignment="1">
      <alignment horizontal="center" vertical="center"/>
    </xf>
    <xf numFmtId="0" fontId="2" fillId="3" borderId="1" xfId="0" applyFont="1" applyFill="1" applyBorder="1" applyAlignment="1">
      <alignment horizontal="left" vertical="center"/>
    </xf>
    <xf numFmtId="167" fontId="2" fillId="3" borderId="1" xfId="0" applyNumberFormat="1" applyFont="1" applyFill="1" applyBorder="1" applyAlignment="1">
      <alignment horizontal="center" vertical="center"/>
    </xf>
    <xf numFmtId="0" fontId="3" fillId="0" borderId="0" xfId="0" applyFont="1" applyAlignment="1">
      <alignment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166" fontId="3" fillId="0" borderId="1" xfId="0" applyNumberFormat="1" applyFont="1" applyBorder="1" applyAlignment="1">
      <alignment horizontal="center" vertical="center"/>
    </xf>
    <xf numFmtId="166" fontId="3" fillId="0" borderId="0" xfId="0" applyNumberFormat="1" applyFont="1" applyAlignment="1">
      <alignment horizontal="center" vertical="center"/>
    </xf>
    <xf numFmtId="166" fontId="3" fillId="0" borderId="5" xfId="0" applyNumberFormat="1" applyFont="1" applyBorder="1" applyAlignment="1">
      <alignment horizontal="center" vertical="center"/>
    </xf>
    <xf numFmtId="166" fontId="3" fillId="0" borderId="3" xfId="0" applyNumberFormat="1" applyFont="1" applyBorder="1" applyAlignment="1">
      <alignment horizontal="center" vertical="center"/>
    </xf>
    <xf numFmtId="166" fontId="3" fillId="0" borderId="4" xfId="0" applyNumberFormat="1" applyFont="1" applyBorder="1" applyAlignment="1">
      <alignment horizontal="center" vertical="center"/>
    </xf>
    <xf numFmtId="0" fontId="3" fillId="3" borderId="0" xfId="0" applyFont="1" applyFill="1" applyAlignment="1">
      <alignment horizontal="center" vertical="center"/>
    </xf>
    <xf numFmtId="0" fontId="3" fillId="0" borderId="0" xfId="0" applyFont="1" applyAlignment="1">
      <alignment horizontal="center" vertical="center"/>
    </xf>
    <xf numFmtId="166" fontId="9" fillId="0" borderId="20" xfId="0" applyNumberFormat="1" applyFont="1" applyBorder="1" applyAlignment="1">
      <alignment horizontal="center" vertical="center"/>
    </xf>
    <xf numFmtId="0" fontId="2" fillId="3" borderId="1" xfId="0" applyFont="1" applyFill="1" applyBorder="1" applyAlignment="1">
      <alignment horizontal="center" vertical="center"/>
    </xf>
    <xf numFmtId="167" fontId="2" fillId="0" borderId="20" xfId="0" applyNumberFormat="1" applyFont="1" applyBorder="1" applyAlignment="1">
      <alignment horizontal="center" vertical="center"/>
    </xf>
    <xf numFmtId="0" fontId="2" fillId="0" borderId="20" xfId="0" applyFont="1" applyBorder="1" applyAlignment="1">
      <alignment horizontal="center" vertical="center"/>
    </xf>
    <xf numFmtId="0" fontId="2" fillId="3" borderId="0" xfId="0" applyFont="1" applyFill="1" applyAlignment="1">
      <alignment horizontal="left" vertical="center"/>
    </xf>
    <xf numFmtId="0" fontId="2" fillId="3" borderId="0" xfId="0" applyFont="1" applyFill="1" applyAlignment="1">
      <alignment horizontal="center" vertical="center"/>
    </xf>
    <xf numFmtId="168" fontId="2" fillId="0" borderId="0" xfId="0" applyNumberFormat="1" applyFont="1" applyAlignment="1">
      <alignment horizontal="right" vertical="center"/>
    </xf>
    <xf numFmtId="1" fontId="3" fillId="0" borderId="0" xfId="0" applyNumberFormat="1" applyFont="1" applyAlignment="1">
      <alignment horizontal="center" vertical="center"/>
    </xf>
    <xf numFmtId="1" fontId="2" fillId="0" borderId="0" xfId="0" applyNumberFormat="1" applyFont="1" applyAlignment="1">
      <alignment horizontal="center" vertical="center"/>
    </xf>
    <xf numFmtId="0" fontId="2" fillId="4" borderId="0" xfId="0" applyFont="1" applyFill="1" applyAlignment="1">
      <alignment horizontal="center" vertical="center"/>
    </xf>
    <xf numFmtId="166" fontId="2" fillId="3" borderId="0" xfId="0" applyNumberFormat="1" applyFont="1" applyFill="1" applyAlignment="1">
      <alignment horizontal="center" vertical="center"/>
    </xf>
    <xf numFmtId="166" fontId="2" fillId="0" borderId="0" xfId="0" applyNumberFormat="1" applyFont="1" applyAlignment="1">
      <alignment horizontal="center" vertical="center"/>
    </xf>
    <xf numFmtId="169" fontId="2" fillId="0" borderId="0" xfId="0" applyNumberFormat="1" applyFont="1" applyAlignment="1">
      <alignment horizontal="center" vertical="center"/>
    </xf>
    <xf numFmtId="0" fontId="11" fillId="0" borderId="0" xfId="0" applyFont="1"/>
    <xf numFmtId="0" fontId="11" fillId="0" borderId="0" xfId="0" applyFont="1" applyAlignment="1">
      <alignment horizontal="left" vertical="top" wrapText="1"/>
    </xf>
    <xf numFmtId="0" fontId="11" fillId="0" borderId="0" xfId="0" applyFont="1" applyAlignment="1">
      <alignment horizontal="center" vertical="center"/>
    </xf>
    <xf numFmtId="165" fontId="11" fillId="0" borderId="0" xfId="0" applyNumberFormat="1" applyFont="1" applyAlignment="1">
      <alignment horizontal="left" vertical="center" indent="15"/>
    </xf>
    <xf numFmtId="0" fontId="12" fillId="0" borderId="0" xfId="0" applyFont="1" applyAlignment="1">
      <alignment horizontal="center" vertical="center"/>
    </xf>
    <xf numFmtId="0" fontId="12" fillId="0" borderId="0" xfId="0" applyFont="1"/>
    <xf numFmtId="170" fontId="11" fillId="0" borderId="0" xfId="0" applyNumberFormat="1" applyFont="1"/>
    <xf numFmtId="0" fontId="0" fillId="0" borderId="0" xfId="0" applyAlignment="1">
      <alignment horizontal="center" vertical="center"/>
    </xf>
    <xf numFmtId="0" fontId="11" fillId="0" borderId="18" xfId="0" applyFont="1" applyBorder="1"/>
    <xf numFmtId="0" fontId="11" fillId="0" borderId="1" xfId="0" applyFont="1" applyBorder="1"/>
    <xf numFmtId="0" fontId="11" fillId="0" borderId="1" xfId="0" applyFont="1" applyBorder="1" applyAlignment="1">
      <alignment horizontal="left" vertical="center"/>
    </xf>
    <xf numFmtId="3" fontId="13" fillId="0" borderId="1" xfId="0" applyNumberFormat="1" applyFont="1" applyBorder="1" applyAlignment="1">
      <alignment horizontal="left" vertical="center"/>
    </xf>
    <xf numFmtId="3" fontId="14" fillId="0" borderId="0" xfId="0" applyNumberFormat="1" applyFont="1" applyAlignment="1">
      <alignment horizontal="center"/>
    </xf>
    <xf numFmtId="0" fontId="11" fillId="0" borderId="0" xfId="0" applyFont="1" applyAlignment="1">
      <alignment horizontal="left" vertical="center"/>
    </xf>
    <xf numFmtId="3" fontId="14" fillId="0" borderId="21" xfId="0" applyNumberFormat="1" applyFont="1" applyBorder="1" applyAlignment="1">
      <alignment horizontal="left"/>
    </xf>
    <xf numFmtId="0" fontId="11" fillId="0" borderId="1" xfId="0" applyFont="1" applyBorder="1" applyAlignment="1">
      <alignment horizontal="left"/>
    </xf>
    <xf numFmtId="3" fontId="14" fillId="0" borderId="22" xfId="0" applyNumberFormat="1" applyFont="1" applyBorder="1" applyAlignment="1">
      <alignment horizontal="center"/>
    </xf>
    <xf numFmtId="0" fontId="0" fillId="0" borderId="1" xfId="0" applyBorder="1"/>
    <xf numFmtId="0" fontId="11" fillId="0" borderId="0" xfId="0" applyFont="1" applyAlignment="1">
      <alignment horizontal="left"/>
    </xf>
    <xf numFmtId="3" fontId="11" fillId="0" borderId="0" xfId="0" applyNumberFormat="1" applyFont="1" applyAlignment="1">
      <alignment vertical="center"/>
    </xf>
    <xf numFmtId="3" fontId="11" fillId="0" borderId="0" xfId="0" applyNumberFormat="1" applyFont="1"/>
    <xf numFmtId="0" fontId="11" fillId="0" borderId="1" xfId="0" applyFont="1" applyBorder="1" applyAlignment="1">
      <alignment vertical="center"/>
    </xf>
    <xf numFmtId="3" fontId="14" fillId="0" borderId="1" xfId="0" applyNumberFormat="1" applyFont="1" applyBorder="1" applyAlignment="1">
      <alignment horizontal="left"/>
    </xf>
    <xf numFmtId="0" fontId="11" fillId="0" borderId="0" xfId="0" applyFont="1" applyAlignment="1">
      <alignment vertical="center"/>
    </xf>
    <xf numFmtId="3" fontId="15" fillId="0" borderId="0" xfId="0" applyNumberFormat="1" applyFont="1" applyAlignment="1">
      <alignment horizontal="left"/>
    </xf>
    <xf numFmtId="3" fontId="11" fillId="0" borderId="0" xfId="0" applyNumberFormat="1" applyFont="1" applyAlignment="1">
      <alignment horizontal="center" vertical="center"/>
    </xf>
    <xf numFmtId="166" fontId="11" fillId="0" borderId="4" xfId="0" applyNumberFormat="1" applyFont="1" applyBorder="1" applyAlignment="1">
      <alignment horizontal="right"/>
    </xf>
    <xf numFmtId="0" fontId="11" fillId="0" borderId="5" xfId="0" applyFont="1" applyBorder="1" applyAlignment="1">
      <alignment horizontal="left"/>
    </xf>
    <xf numFmtId="0" fontId="11" fillId="0" borderId="23" xfId="0" applyFont="1" applyBorder="1" applyAlignment="1">
      <alignment horizontal="left"/>
    </xf>
    <xf numFmtId="166" fontId="11" fillId="0" borderId="24" xfId="0" applyNumberFormat="1" applyFont="1" applyBorder="1" applyAlignment="1">
      <alignment horizontal="left"/>
    </xf>
    <xf numFmtId="0" fontId="11" fillId="0" borderId="19" xfId="0" applyFont="1" applyBorder="1" applyAlignment="1">
      <alignment horizontal="left"/>
    </xf>
    <xf numFmtId="3" fontId="14" fillId="0" borderId="3" xfId="0" applyNumberFormat="1" applyFont="1" applyBorder="1" applyAlignment="1">
      <alignment horizontal="center"/>
    </xf>
    <xf numFmtId="3" fontId="11" fillId="0" borderId="0" xfId="0" applyNumberFormat="1" applyFont="1" applyAlignment="1">
      <alignment horizontal="left" vertical="center"/>
    </xf>
    <xf numFmtId="0" fontId="11" fillId="6" borderId="1" xfId="0" applyFont="1" applyFill="1" applyBorder="1" applyAlignment="1">
      <alignment horizontal="left" vertical="center"/>
    </xf>
    <xf numFmtId="3" fontId="17" fillId="0" borderId="0" xfId="0" applyNumberFormat="1" applyFont="1" applyAlignment="1">
      <alignment horizontal="left"/>
    </xf>
    <xf numFmtId="3" fontId="17" fillId="0" borderId="2" xfId="0" applyNumberFormat="1" applyFont="1" applyBorder="1" applyAlignment="1">
      <alignment horizontal="left"/>
    </xf>
    <xf numFmtId="0" fontId="3" fillId="0" borderId="0" xfId="0" applyFont="1"/>
    <xf numFmtId="0" fontId="14" fillId="0" borderId="1" xfId="0" applyFont="1" applyBorder="1" applyAlignment="1">
      <alignment horizontal="left" vertical="center"/>
    </xf>
    <xf numFmtId="0" fontId="3" fillId="0" borderId="18" xfId="0" applyFont="1" applyBorder="1"/>
    <xf numFmtId="3" fontId="14" fillId="0" borderId="0" xfId="0" applyNumberFormat="1" applyFont="1" applyAlignment="1">
      <alignment horizontal="left"/>
    </xf>
    <xf numFmtId="3" fontId="14" fillId="0" borderId="0" xfId="0" applyNumberFormat="1" applyFont="1" applyAlignment="1">
      <alignment horizontal="left" vertical="center"/>
    </xf>
    <xf numFmtId="3" fontId="14" fillId="0" borderId="2" xfId="0" applyNumberFormat="1" applyFont="1" applyBorder="1" applyAlignment="1">
      <alignment horizontal="left"/>
    </xf>
    <xf numFmtId="0" fontId="3" fillId="0" borderId="1" xfId="0" applyFont="1" applyBorder="1" applyAlignment="1">
      <alignment horizontal="left"/>
    </xf>
    <xf numFmtId="0" fontId="3" fillId="0" borderId="1" xfId="0" applyFont="1" applyBorder="1" applyAlignment="1">
      <alignment vertical="center"/>
    </xf>
    <xf numFmtId="0" fontId="3" fillId="0" borderId="4" xfId="0" applyFont="1" applyBorder="1" applyAlignment="1">
      <alignment vertical="center"/>
    </xf>
    <xf numFmtId="166" fontId="11" fillId="0" borderId="5" xfId="0" applyNumberFormat="1" applyFont="1" applyBorder="1" applyAlignment="1">
      <alignment horizontal="left"/>
    </xf>
    <xf numFmtId="166" fontId="11" fillId="0" borderId="24" xfId="0" applyNumberFormat="1" applyFont="1" applyBorder="1" applyAlignment="1">
      <alignment horizontal="right"/>
    </xf>
    <xf numFmtId="166" fontId="11" fillId="0" borderId="25" xfId="0" applyNumberFormat="1" applyFont="1" applyBorder="1" applyAlignment="1">
      <alignment horizontal="left"/>
    </xf>
    <xf numFmtId="0" fontId="11" fillId="0" borderId="19" xfId="0" applyFont="1" applyBorder="1" applyAlignment="1">
      <alignment horizontal="right"/>
    </xf>
    <xf numFmtId="0" fontId="11" fillId="0" borderId="0" xfId="0" applyFont="1" applyAlignment="1">
      <alignment horizontal="right"/>
    </xf>
    <xf numFmtId="166" fontId="11" fillId="0" borderId="0" xfId="0" applyNumberFormat="1" applyFont="1" applyAlignment="1">
      <alignment horizontal="right"/>
    </xf>
    <xf numFmtId="166" fontId="11" fillId="0" borderId="0" xfId="0" applyNumberFormat="1" applyFont="1" applyAlignment="1">
      <alignment horizontal="left"/>
    </xf>
    <xf numFmtId="0" fontId="18" fillId="0" borderId="0" xfId="0" applyFont="1" applyAlignment="1">
      <alignment horizontal="center" vertical="center"/>
    </xf>
    <xf numFmtId="2" fontId="12" fillId="0" borderId="0" xfId="0" applyNumberFormat="1" applyFont="1" applyAlignment="1">
      <alignment horizontal="center" vertical="center"/>
    </xf>
    <xf numFmtId="0" fontId="12" fillId="0" borderId="0" xfId="0" applyFont="1" applyAlignment="1">
      <alignment vertical="center"/>
    </xf>
    <xf numFmtId="0" fontId="11" fillId="7" borderId="1" xfId="0" applyFont="1" applyFill="1" applyBorder="1" applyAlignment="1">
      <alignment horizontal="left" vertical="center"/>
    </xf>
    <xf numFmtId="3" fontId="17" fillId="0" borderId="0" xfId="0" applyNumberFormat="1" applyFont="1" applyAlignment="1">
      <alignment horizontal="left" vertical="center"/>
    </xf>
    <xf numFmtId="3" fontId="11" fillId="7" borderId="1" xfId="0" applyNumberFormat="1" applyFont="1" applyFill="1" applyBorder="1" applyAlignment="1">
      <alignment horizontal="center" vertical="center"/>
    </xf>
    <xf numFmtId="3" fontId="11" fillId="0" borderId="0" xfId="0" applyNumberFormat="1" applyFont="1" applyAlignment="1">
      <alignment horizontal="center"/>
    </xf>
    <xf numFmtId="0" fontId="11" fillId="7" borderId="1" xfId="0" applyFont="1" applyFill="1" applyBorder="1" applyAlignment="1">
      <alignment vertical="center"/>
    </xf>
    <xf numFmtId="3" fontId="14" fillId="0" borderId="1" xfId="0" applyNumberFormat="1" applyFont="1" applyBorder="1" applyAlignment="1">
      <alignment horizontal="left" vertical="center"/>
    </xf>
    <xf numFmtId="0" fontId="11" fillId="0" borderId="0" xfId="0" applyFont="1" applyAlignment="1">
      <alignment horizontal="right" vertical="center"/>
    </xf>
    <xf numFmtId="0" fontId="11" fillId="0" borderId="25" xfId="0" applyFont="1" applyBorder="1" applyAlignment="1">
      <alignment horizontal="left"/>
    </xf>
    <xf numFmtId="0" fontId="11" fillId="0" borderId="25" xfId="0" applyFont="1" applyBorder="1" applyAlignment="1">
      <alignment horizontal="right"/>
    </xf>
    <xf numFmtId="166" fontId="5" fillId="0" borderId="4" xfId="0" applyNumberFormat="1" applyFont="1" applyBorder="1" applyAlignment="1">
      <alignment horizontal="right"/>
    </xf>
    <xf numFmtId="0" fontId="11" fillId="0" borderId="5" xfId="0" applyFont="1" applyBorder="1" applyAlignment="1">
      <alignment horizontal="right"/>
    </xf>
    <xf numFmtId="167" fontId="11" fillId="0" borderId="4" xfId="0" applyNumberFormat="1" applyFont="1" applyBorder="1" applyAlignment="1">
      <alignment horizontal="right"/>
    </xf>
    <xf numFmtId="0" fontId="3" fillId="0" borderId="1" xfId="0" applyFont="1" applyBorder="1"/>
    <xf numFmtId="0" fontId="5" fillId="0" borderId="1" xfId="0" applyFont="1" applyBorder="1" applyAlignment="1">
      <alignment horizontal="left" vertical="center" wrapText="1"/>
    </xf>
    <xf numFmtId="0" fontId="19" fillId="0" borderId="1" xfId="0" applyFont="1" applyBorder="1" applyAlignment="1">
      <alignment vertical="center" wrapText="1"/>
    </xf>
    <xf numFmtId="0" fontId="11" fillId="8" borderId="1" xfId="0" applyFont="1" applyFill="1" applyBorder="1" applyAlignment="1">
      <alignment horizontal="left" vertical="center"/>
    </xf>
    <xf numFmtId="3" fontId="17" fillId="0" borderId="22" xfId="0" applyNumberFormat="1" applyFont="1" applyBorder="1" applyAlignment="1">
      <alignment horizontal="left"/>
    </xf>
    <xf numFmtId="3" fontId="14" fillId="0" borderId="22" xfId="0" applyNumberFormat="1" applyFont="1" applyBorder="1" applyAlignment="1">
      <alignment horizontal="left"/>
    </xf>
    <xf numFmtId="166" fontId="11" fillId="0" borderId="4" xfId="0" applyNumberFormat="1" applyFont="1" applyBorder="1" applyAlignment="1">
      <alignment horizontal="right" vertical="center"/>
    </xf>
    <xf numFmtId="0" fontId="11" fillId="0" borderId="5" xfId="0" applyFont="1" applyBorder="1" applyAlignment="1">
      <alignment horizontal="right" vertical="center"/>
    </xf>
    <xf numFmtId="0" fontId="11" fillId="0" borderId="4" xfId="0" applyFont="1" applyBorder="1" applyAlignment="1">
      <alignment horizontal="right" vertical="center"/>
    </xf>
    <xf numFmtId="0" fontId="11" fillId="0" borderId="5" xfId="0" applyFont="1" applyBorder="1" applyAlignment="1">
      <alignment horizontal="left" vertical="center"/>
    </xf>
    <xf numFmtId="166" fontId="3" fillId="0" borderId="4" xfId="0" applyNumberFormat="1" applyFont="1" applyBorder="1" applyAlignment="1">
      <alignment horizontal="right" vertical="center"/>
    </xf>
    <xf numFmtId="0" fontId="3" fillId="0" borderId="5" xfId="0" applyFont="1" applyBorder="1" applyAlignment="1">
      <alignment horizontal="left" vertical="center"/>
    </xf>
    <xf numFmtId="166" fontId="3" fillId="0" borderId="24" xfId="0" applyNumberFormat="1" applyFont="1" applyBorder="1" applyAlignment="1">
      <alignment horizontal="left" vertical="center"/>
    </xf>
    <xf numFmtId="3" fontId="13" fillId="0" borderId="0" xfId="0" applyNumberFormat="1" applyFont="1" applyAlignment="1">
      <alignment horizontal="left" vertical="center"/>
    </xf>
    <xf numFmtId="0" fontId="20" fillId="0" borderId="0" xfId="0" applyFont="1"/>
    <xf numFmtId="0" fontId="11" fillId="0" borderId="3" xfId="0" applyFont="1" applyBorder="1" applyAlignment="1">
      <alignment horizontal="center" vertical="center"/>
    </xf>
    <xf numFmtId="0" fontId="11" fillId="0" borderId="3" xfId="0" applyFont="1" applyBorder="1"/>
    <xf numFmtId="0" fontId="11" fillId="0" borderId="3" xfId="0" applyFont="1" applyBorder="1" applyAlignment="1">
      <alignment horizontal="left" vertical="center"/>
    </xf>
    <xf numFmtId="3" fontId="21" fillId="0" borderId="3" xfId="0" applyNumberFormat="1" applyFont="1" applyBorder="1" applyAlignment="1">
      <alignment horizontal="left" vertical="center"/>
    </xf>
    <xf numFmtId="0" fontId="11" fillId="0" borderId="3" xfId="0" applyFont="1" applyBorder="1" applyAlignment="1">
      <alignment horizontal="left"/>
    </xf>
    <xf numFmtId="3" fontId="14" fillId="0" borderId="3" xfId="0" applyNumberFormat="1" applyFont="1" applyBorder="1" applyAlignment="1">
      <alignment horizontal="left"/>
    </xf>
    <xf numFmtId="0" fontId="11" fillId="0" borderId="6" xfId="0" applyFont="1" applyBorder="1" applyAlignment="1">
      <alignment horizontal="left"/>
    </xf>
    <xf numFmtId="0" fontId="11" fillId="0" borderId="2" xfId="0" applyFont="1" applyBorder="1" applyAlignment="1">
      <alignment horizontal="left" vertical="center"/>
    </xf>
    <xf numFmtId="166" fontId="11" fillId="0" borderId="24" xfId="0" applyNumberFormat="1" applyFont="1" applyBorder="1" applyAlignment="1">
      <alignment horizontal="right" vertical="center"/>
    </xf>
    <xf numFmtId="166" fontId="11" fillId="0" borderId="25" xfId="0" applyNumberFormat="1" applyFont="1" applyBorder="1" applyAlignment="1">
      <alignment horizontal="right" vertical="center"/>
    </xf>
    <xf numFmtId="0" fontId="11" fillId="0" borderId="19" xfId="0" applyFont="1" applyBorder="1" applyAlignment="1">
      <alignment vertical="center"/>
    </xf>
    <xf numFmtId="166" fontId="11" fillId="0" borderId="19" xfId="0" applyNumberFormat="1" applyFont="1" applyBorder="1" applyAlignment="1">
      <alignment horizontal="center" vertical="center"/>
    </xf>
    <xf numFmtId="166" fontId="11" fillId="0" borderId="0" xfId="0" applyNumberFormat="1" applyFont="1" applyAlignment="1">
      <alignment horizontal="right" vertical="center"/>
    </xf>
    <xf numFmtId="166" fontId="11" fillId="0" borderId="0" xfId="0" applyNumberFormat="1" applyFont="1" applyAlignment="1">
      <alignment horizontal="center"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3" fontId="11" fillId="0" borderId="24" xfId="0" applyNumberFormat="1" applyFont="1" applyBorder="1" applyAlignment="1">
      <alignment horizontal="center" vertical="center"/>
    </xf>
    <xf numFmtId="3" fontId="11" fillId="0" borderId="19" xfId="0" applyNumberFormat="1" applyFont="1" applyBorder="1" applyAlignment="1">
      <alignment vertical="center"/>
    </xf>
    <xf numFmtId="3" fontId="11" fillId="0" borderId="24" xfId="0" applyNumberFormat="1" applyFont="1" applyBorder="1" applyAlignment="1">
      <alignment vertical="center"/>
    </xf>
    <xf numFmtId="0" fontId="11" fillId="0" borderId="0" xfId="0" applyFont="1" applyAlignment="1">
      <alignment horizontal="center"/>
    </xf>
    <xf numFmtId="0" fontId="11" fillId="0" borderId="3" xfId="0" applyFont="1" applyBorder="1" applyAlignment="1">
      <alignment vertical="center"/>
    </xf>
    <xf numFmtId="3" fontId="13"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1" fontId="11" fillId="0" borderId="0" xfId="0" applyNumberFormat="1" applyFont="1" applyAlignment="1">
      <alignment vertical="center"/>
    </xf>
    <xf numFmtId="1" fontId="12" fillId="0" borderId="0" xfId="0" applyNumberFormat="1" applyFont="1" applyAlignment="1">
      <alignment horizontal="center" vertical="center"/>
    </xf>
    <xf numFmtId="0" fontId="5" fillId="0" borderId="3" xfId="0" applyFont="1" applyBorder="1" applyAlignment="1">
      <alignment horizontal="center" vertical="center"/>
    </xf>
    <xf numFmtId="0" fontId="20" fillId="0" borderId="0" xfId="0" applyFont="1" applyAlignment="1">
      <alignment vertical="center"/>
    </xf>
    <xf numFmtId="0" fontId="24" fillId="0" borderId="3" xfId="0" applyFont="1" applyBorder="1" applyAlignment="1">
      <alignment horizontal="center" vertical="center"/>
    </xf>
    <xf numFmtId="0" fontId="5" fillId="0" borderId="1" xfId="0" applyFont="1" applyBorder="1" applyAlignment="1">
      <alignment horizontal="left" vertical="center"/>
    </xf>
    <xf numFmtId="166" fontId="26" fillId="0" borderId="0" xfId="0" applyNumberFormat="1" applyFont="1" applyAlignment="1">
      <alignment vertical="center"/>
    </xf>
    <xf numFmtId="166" fontId="26" fillId="0" borderId="0" xfId="0" applyNumberFormat="1" applyFont="1" applyAlignment="1">
      <alignment horizontal="center" vertical="center"/>
    </xf>
    <xf numFmtId="166" fontId="27" fillId="0" borderId="0" xfId="0" applyNumberFormat="1" applyFont="1"/>
    <xf numFmtId="166" fontId="28" fillId="0" borderId="0" xfId="0" applyNumberFormat="1" applyFont="1" applyAlignment="1">
      <alignment vertical="top"/>
    </xf>
    <xf numFmtId="166" fontId="29" fillId="0" borderId="0" xfId="0" applyNumberFormat="1" applyFont="1" applyAlignment="1">
      <alignment vertical="center"/>
    </xf>
    <xf numFmtId="166" fontId="29" fillId="0" borderId="0" xfId="0" applyNumberFormat="1" applyFont="1" applyAlignment="1">
      <alignment horizontal="center" vertical="center"/>
    </xf>
    <xf numFmtId="166" fontId="26" fillId="0" borderId="1" xfId="0" applyNumberFormat="1" applyFont="1" applyBorder="1" applyAlignment="1">
      <alignment horizontal="center" vertical="center"/>
    </xf>
    <xf numFmtId="166" fontId="29" fillId="0" borderId="1" xfId="0" applyNumberFormat="1" applyFont="1" applyBorder="1" applyAlignment="1">
      <alignment horizontal="center" vertical="center"/>
    </xf>
    <xf numFmtId="166" fontId="32" fillId="0" borderId="1" xfId="0" applyNumberFormat="1" applyFont="1" applyBorder="1" applyAlignment="1">
      <alignment vertical="center"/>
    </xf>
    <xf numFmtId="166" fontId="32" fillId="0" borderId="1" xfId="0" applyNumberFormat="1" applyFont="1" applyBorder="1" applyAlignment="1">
      <alignment horizontal="center" vertical="center"/>
    </xf>
    <xf numFmtId="166" fontId="32" fillId="0" borderId="0" xfId="0" applyNumberFormat="1" applyFont="1" applyAlignment="1">
      <alignment vertical="center"/>
    </xf>
    <xf numFmtId="166" fontId="32" fillId="0" borderId="0" xfId="0" applyNumberFormat="1" applyFont="1" applyAlignment="1">
      <alignment horizontal="center" vertical="center"/>
    </xf>
    <xf numFmtId="166" fontId="26" fillId="0" borderId="1" xfId="0" applyNumberFormat="1" applyFont="1" applyBorder="1" applyAlignment="1">
      <alignment vertical="center"/>
    </xf>
    <xf numFmtId="166" fontId="32" fillId="0" borderId="3" xfId="0" applyNumberFormat="1" applyFont="1" applyBorder="1" applyAlignment="1">
      <alignment vertical="center"/>
    </xf>
    <xf numFmtId="166" fontId="32" fillId="0" borderId="3" xfId="0" applyNumberFormat="1" applyFont="1" applyBorder="1" applyAlignment="1">
      <alignment horizontal="center" vertical="center"/>
    </xf>
    <xf numFmtId="166" fontId="33" fillId="0" borderId="1" xfId="0" applyNumberFormat="1" applyFont="1" applyBorder="1" applyAlignment="1">
      <alignment horizontal="center" vertical="center"/>
    </xf>
    <xf numFmtId="166" fontId="34" fillId="0" borderId="1" xfId="0" applyNumberFormat="1" applyFont="1" applyBorder="1" applyAlignment="1">
      <alignment vertical="center"/>
    </xf>
    <xf numFmtId="166" fontId="27" fillId="0" borderId="0" xfId="0" applyNumberFormat="1" applyFont="1" applyAlignment="1">
      <alignment horizontal="center"/>
    </xf>
    <xf numFmtId="166" fontId="29" fillId="0" borderId="0" xfId="0" applyNumberFormat="1" applyFont="1" applyAlignment="1">
      <alignment horizontal="left" vertical="center"/>
    </xf>
    <xf numFmtId="166" fontId="26" fillId="0" borderId="0" xfId="0" applyNumberFormat="1" applyFont="1" applyAlignment="1">
      <alignment horizontal="left" vertical="center"/>
    </xf>
    <xf numFmtId="166" fontId="26" fillId="9" borderId="0" xfId="0" applyNumberFormat="1" applyFont="1" applyFill="1" applyAlignment="1">
      <alignment horizontal="center" vertical="center"/>
    </xf>
    <xf numFmtId="166" fontId="36" fillId="0" borderId="1" xfId="0" applyNumberFormat="1" applyFont="1" applyBorder="1" applyAlignment="1">
      <alignment horizontal="center" vertical="center"/>
    </xf>
    <xf numFmtId="170" fontId="0" fillId="0" borderId="0" xfId="0" applyNumberFormat="1"/>
    <xf numFmtId="0" fontId="37" fillId="2" borderId="1" xfId="0" applyFont="1" applyFill="1" applyBorder="1" applyAlignment="1">
      <alignment horizontal="left" vertical="center"/>
    </xf>
    <xf numFmtId="0" fontId="37" fillId="0" borderId="1" xfId="0" applyFont="1" applyBorder="1" applyAlignment="1">
      <alignment horizontal="left"/>
    </xf>
    <xf numFmtId="0" fontId="37" fillId="2" borderId="0" xfId="0" applyFont="1" applyFill="1" applyAlignment="1">
      <alignment horizontal="left" vertical="center"/>
    </xf>
    <xf numFmtId="3" fontId="37" fillId="2" borderId="0" xfId="0" applyNumberFormat="1" applyFont="1" applyFill="1" applyAlignment="1">
      <alignment horizontal="center" vertical="center"/>
    </xf>
    <xf numFmtId="3" fontId="37" fillId="2" borderId="0" xfId="0" applyNumberFormat="1" applyFont="1" applyFill="1" applyAlignment="1">
      <alignment horizontal="center"/>
    </xf>
    <xf numFmtId="0" fontId="37" fillId="2" borderId="1" xfId="0" applyFont="1" applyFill="1" applyBorder="1" applyAlignment="1">
      <alignment horizontal="left"/>
    </xf>
    <xf numFmtId="0" fontId="37" fillId="0" borderId="1" xfId="0" applyFont="1" applyBorder="1" applyAlignment="1">
      <alignment horizontal="left" vertical="center"/>
    </xf>
    <xf numFmtId="0" fontId="5" fillId="2" borderId="1" xfId="0" applyFont="1" applyFill="1" applyBorder="1" applyAlignment="1">
      <alignment horizontal="left" vertical="center"/>
    </xf>
    <xf numFmtId="0" fontId="5" fillId="2" borderId="1" xfId="0" applyFont="1" applyFill="1" applyBorder="1" applyAlignment="1">
      <alignment horizontal="left"/>
    </xf>
    <xf numFmtId="0" fontId="5" fillId="0" borderId="1" xfId="0" applyFont="1" applyBorder="1" applyAlignment="1">
      <alignment horizontal="left"/>
    </xf>
    <xf numFmtId="0" fontId="37" fillId="10" borderId="1" xfId="0" applyFont="1" applyFill="1" applyBorder="1" applyAlignment="1">
      <alignment horizontal="left" vertical="center"/>
    </xf>
    <xf numFmtId="0" fontId="0" fillId="0" borderId="6" xfId="0" applyBorder="1"/>
    <xf numFmtId="0" fontId="37" fillId="11" borderId="4" xfId="0" applyFont="1" applyFill="1" applyBorder="1" applyAlignment="1">
      <alignment horizontal="left" vertical="center"/>
    </xf>
    <xf numFmtId="0" fontId="38" fillId="0" borderId="6" xfId="0" applyFont="1" applyBorder="1" applyAlignment="1">
      <alignment horizontal="left" vertical="center" indent="15"/>
    </xf>
    <xf numFmtId="0" fontId="38" fillId="0" borderId="22" xfId="0" applyFont="1" applyBorder="1" applyAlignment="1">
      <alignment horizontal="left" indent="15"/>
    </xf>
    <xf numFmtId="0" fontId="38" fillId="0" borderId="22" xfId="0" applyFont="1" applyBorder="1" applyAlignment="1">
      <alignment horizontal="left" vertical="center" indent="15"/>
    </xf>
    <xf numFmtId="0" fontId="37" fillId="0" borderId="4" xfId="0" applyFont="1" applyBorder="1" applyAlignment="1">
      <alignment horizontal="left"/>
    </xf>
    <xf numFmtId="0" fontId="37" fillId="10" borderId="6" xfId="0" applyFont="1" applyFill="1" applyBorder="1" applyAlignment="1">
      <alignment horizontal="left"/>
    </xf>
    <xf numFmtId="0" fontId="37" fillId="0" borderId="4" xfId="0" applyFont="1" applyBorder="1" applyAlignment="1">
      <alignment horizontal="left" vertical="center"/>
    </xf>
    <xf numFmtId="0" fontId="41" fillId="0" borderId="22" xfId="0" applyFont="1" applyBorder="1" applyAlignment="1">
      <alignment horizontal="right"/>
    </xf>
    <xf numFmtId="0" fontId="37" fillId="12" borderId="1" xfId="0" applyFont="1" applyFill="1" applyBorder="1" applyAlignment="1">
      <alignment horizontal="left" vertical="center"/>
    </xf>
    <xf numFmtId="0" fontId="37" fillId="11" borderId="4" xfId="0" applyFont="1" applyFill="1" applyBorder="1"/>
    <xf numFmtId="0" fontId="37" fillId="0" borderId="4" xfId="0" applyFont="1" applyBorder="1"/>
    <xf numFmtId="0" fontId="38" fillId="0" borderId="2" xfId="0" applyFont="1" applyBorder="1" applyAlignment="1">
      <alignment horizontal="left" indent="15"/>
    </xf>
    <xf numFmtId="0" fontId="42" fillId="0" borderId="0" xfId="0" applyFont="1"/>
    <xf numFmtId="165" fontId="43" fillId="0" borderId="0" xfId="0" applyNumberFormat="1" applyFont="1" applyAlignment="1">
      <alignment horizontal="center" vertical="center" wrapText="1"/>
    </xf>
    <xf numFmtId="0" fontId="37" fillId="5" borderId="6" xfId="0" applyFont="1" applyFill="1" applyBorder="1" applyAlignment="1">
      <alignment horizontal="center" vertical="center" textRotation="90" wrapText="1"/>
    </xf>
    <xf numFmtId="0" fontId="37" fillId="13" borderId="1" xfId="0" applyFont="1" applyFill="1" applyBorder="1" applyAlignment="1">
      <alignment horizontal="center" vertical="center" textRotation="90" wrapText="1"/>
    </xf>
    <xf numFmtId="0" fontId="5" fillId="0" borderId="0" xfId="0" applyFont="1" applyAlignment="1">
      <alignment horizontal="center" vertical="center"/>
    </xf>
    <xf numFmtId="0" fontId="37" fillId="6" borderId="1" xfId="0" applyFont="1" applyFill="1" applyBorder="1" applyAlignment="1">
      <alignment horizontal="center" vertical="center" textRotation="90" wrapText="1"/>
    </xf>
    <xf numFmtId="0" fontId="37" fillId="14" borderId="1" xfId="0" applyFont="1" applyFill="1" applyBorder="1" applyAlignment="1">
      <alignment horizontal="center" vertical="center" textRotation="90" wrapText="1"/>
    </xf>
    <xf numFmtId="0" fontId="44" fillId="0" borderId="1" xfId="0" applyFont="1" applyBorder="1" applyAlignment="1">
      <alignment horizontal="center" vertical="center" textRotation="90" wrapText="1"/>
    </xf>
    <xf numFmtId="0" fontId="37" fillId="15" borderId="1" xfId="0" applyFont="1" applyFill="1" applyBorder="1" applyAlignment="1">
      <alignment horizontal="center" vertical="center" textRotation="90" wrapText="1"/>
    </xf>
    <xf numFmtId="0" fontId="37" fillId="16" borderId="1" xfId="0" applyFont="1" applyFill="1" applyBorder="1" applyAlignment="1">
      <alignment horizontal="center" vertical="center" textRotation="90" wrapText="1"/>
    </xf>
    <xf numFmtId="0" fontId="37" fillId="7" borderId="6" xfId="0" applyFont="1" applyFill="1" applyBorder="1" applyAlignment="1">
      <alignment horizontal="center" vertical="center" textRotation="90" wrapText="1"/>
    </xf>
    <xf numFmtId="0" fontId="37" fillId="17" borderId="6" xfId="0" applyFont="1" applyFill="1" applyBorder="1" applyAlignment="1">
      <alignment horizontal="center" vertical="center" textRotation="90" wrapText="1"/>
    </xf>
    <xf numFmtId="0" fontId="37" fillId="8" borderId="6" xfId="0" applyFont="1" applyFill="1" applyBorder="1" applyAlignment="1">
      <alignment horizontal="center" vertical="center" textRotation="90" wrapText="1"/>
    </xf>
    <xf numFmtId="0" fontId="44" fillId="3" borderId="6" xfId="0" applyFont="1" applyFill="1" applyBorder="1" applyAlignment="1">
      <alignment horizontal="center" vertical="center" textRotation="90" wrapText="1"/>
    </xf>
    <xf numFmtId="0" fontId="44" fillId="0" borderId="6" xfId="0" applyFont="1" applyBorder="1" applyAlignment="1">
      <alignment horizontal="center" vertical="center" textRotation="90" wrapText="1"/>
    </xf>
    <xf numFmtId="0" fontId="37" fillId="18" borderId="6" xfId="0" applyFont="1" applyFill="1" applyBorder="1" applyAlignment="1">
      <alignment horizontal="center" vertical="center" textRotation="90" wrapText="1"/>
    </xf>
    <xf numFmtId="0" fontId="37" fillId="19" borderId="1" xfId="0" applyFont="1" applyFill="1" applyBorder="1" applyAlignment="1">
      <alignment horizontal="center" vertical="center" textRotation="90" wrapText="1"/>
    </xf>
    <xf numFmtId="0" fontId="37" fillId="20" borderId="6" xfId="0" applyFont="1" applyFill="1" applyBorder="1" applyAlignment="1">
      <alignment horizontal="center" vertical="center" textRotation="90" wrapText="1"/>
    </xf>
    <xf numFmtId="0" fontId="44" fillId="0" borderId="0" xfId="0" applyFont="1" applyAlignment="1">
      <alignment horizontal="center" vertical="center" textRotation="90"/>
    </xf>
    <xf numFmtId="0" fontId="5" fillId="21" borderId="1" xfId="0" applyFont="1" applyFill="1" applyBorder="1" applyAlignment="1">
      <alignment horizontal="center" vertical="center" textRotation="90"/>
    </xf>
    <xf numFmtId="0" fontId="5" fillId="22" borderId="1" xfId="0" applyFont="1" applyFill="1" applyBorder="1" applyAlignment="1">
      <alignment horizontal="center" vertical="center" textRotation="90"/>
    </xf>
    <xf numFmtId="0" fontId="5" fillId="23" borderId="1" xfId="0" applyFont="1" applyFill="1" applyBorder="1" applyAlignment="1">
      <alignment horizontal="center" vertical="center" textRotation="90"/>
    </xf>
    <xf numFmtId="0" fontId="5" fillId="24" borderId="1" xfId="0" applyFont="1" applyFill="1" applyBorder="1" applyAlignment="1">
      <alignment horizontal="center" vertical="center" textRotation="90"/>
    </xf>
    <xf numFmtId="0" fontId="5" fillId="25" borderId="1" xfId="0" applyFont="1" applyFill="1" applyBorder="1" applyAlignment="1">
      <alignment horizontal="center" vertical="center" textRotation="90"/>
    </xf>
    <xf numFmtId="0" fontId="5" fillId="26" borderId="1" xfId="0" applyFont="1" applyFill="1" applyBorder="1" applyAlignment="1">
      <alignment horizontal="center" vertical="center" textRotation="90"/>
    </xf>
    <xf numFmtId="0" fontId="5" fillId="27" borderId="1" xfId="0" applyFont="1" applyFill="1" applyBorder="1" applyAlignment="1">
      <alignment horizontal="center" vertical="center" textRotation="90"/>
    </xf>
    <xf numFmtId="0" fontId="5" fillId="28" borderId="1" xfId="0" applyFont="1" applyFill="1" applyBorder="1" applyAlignment="1">
      <alignment horizontal="center" vertical="center" textRotation="90"/>
    </xf>
    <xf numFmtId="0" fontId="5" fillId="29" borderId="1" xfId="0" applyFont="1" applyFill="1" applyBorder="1" applyAlignment="1">
      <alignment horizontal="center" vertical="center" textRotation="90"/>
    </xf>
    <xf numFmtId="0" fontId="5" fillId="30" borderId="1" xfId="0" applyFont="1" applyFill="1" applyBorder="1" applyAlignment="1">
      <alignment horizontal="center" vertical="center" textRotation="90"/>
    </xf>
    <xf numFmtId="0" fontId="5" fillId="31" borderId="1" xfId="0" applyFont="1" applyFill="1" applyBorder="1" applyAlignment="1">
      <alignment horizontal="center" vertical="center" textRotation="90"/>
    </xf>
    <xf numFmtId="0" fontId="45" fillId="0" borderId="6" xfId="0" applyFont="1" applyBorder="1"/>
    <xf numFmtId="3" fontId="5" fillId="0" borderId="6" xfId="0" applyNumberFormat="1" applyFont="1" applyBorder="1" applyAlignment="1">
      <alignment horizontal="center" vertical="center"/>
    </xf>
    <xf numFmtId="3" fontId="5" fillId="0" borderId="20" xfId="0" applyNumberFormat="1" applyFont="1" applyBorder="1" applyAlignment="1">
      <alignment horizontal="center" vertical="center"/>
    </xf>
    <xf numFmtId="3" fontId="22" fillId="0" borderId="6" xfId="0" applyNumberFormat="1" applyFont="1" applyBorder="1" applyAlignment="1">
      <alignment horizontal="center" vertical="center"/>
    </xf>
    <xf numFmtId="3" fontId="5" fillId="0" borderId="7" xfId="0" applyNumberFormat="1" applyFont="1" applyBorder="1" applyAlignment="1">
      <alignment horizontal="center" vertical="center"/>
    </xf>
    <xf numFmtId="3" fontId="22" fillId="0" borderId="20" xfId="0" applyNumberFormat="1" applyFont="1" applyBorder="1" applyAlignment="1">
      <alignment horizontal="center" vertical="center"/>
    </xf>
    <xf numFmtId="3" fontId="5" fillId="0" borderId="1" xfId="0" applyNumberFormat="1" applyFont="1" applyBorder="1" applyAlignment="1">
      <alignment horizontal="center" vertical="center"/>
    </xf>
    <xf numFmtId="3" fontId="5" fillId="0" borderId="0" xfId="0" applyNumberFormat="1" applyFont="1" applyAlignment="1">
      <alignment horizontal="center" vertical="center"/>
    </xf>
    <xf numFmtId="3" fontId="5" fillId="22" borderId="1" xfId="0" applyNumberFormat="1" applyFont="1" applyFill="1" applyBorder="1" applyAlignment="1">
      <alignment horizontal="center" vertical="center"/>
    </xf>
    <xf numFmtId="3" fontId="5" fillId="23" borderId="3" xfId="0" applyNumberFormat="1" applyFont="1" applyFill="1" applyBorder="1" applyAlignment="1">
      <alignment horizontal="center" vertical="center"/>
    </xf>
    <xf numFmtId="3" fontId="5" fillId="24" borderId="1" xfId="0" applyNumberFormat="1" applyFont="1" applyFill="1" applyBorder="1" applyAlignment="1">
      <alignment horizontal="center" vertical="center"/>
    </xf>
    <xf numFmtId="3" fontId="5" fillId="25" borderId="1" xfId="0" applyNumberFormat="1" applyFont="1" applyFill="1" applyBorder="1" applyAlignment="1">
      <alignment horizontal="center" vertical="center"/>
    </xf>
    <xf numFmtId="3" fontId="5" fillId="26" borderId="1" xfId="0" applyNumberFormat="1" applyFont="1" applyFill="1" applyBorder="1" applyAlignment="1">
      <alignment horizontal="center" vertical="center"/>
    </xf>
    <xf numFmtId="3" fontId="5" fillId="27" borderId="1" xfId="0" applyNumberFormat="1" applyFont="1" applyFill="1" applyBorder="1" applyAlignment="1">
      <alignment horizontal="center" vertical="center"/>
    </xf>
    <xf numFmtId="3" fontId="5" fillId="28" borderId="1" xfId="0" applyNumberFormat="1" applyFont="1" applyFill="1" applyBorder="1" applyAlignment="1">
      <alignment horizontal="center" vertical="center"/>
    </xf>
    <xf numFmtId="3" fontId="5" fillId="29" borderId="1" xfId="0" applyNumberFormat="1" applyFont="1" applyFill="1" applyBorder="1" applyAlignment="1">
      <alignment horizontal="center" vertical="center"/>
    </xf>
    <xf numFmtId="3" fontId="5" fillId="30" borderId="1" xfId="0" applyNumberFormat="1" applyFont="1" applyFill="1" applyBorder="1" applyAlignment="1">
      <alignment horizontal="center" vertical="center"/>
    </xf>
    <xf numFmtId="3" fontId="5" fillId="31" borderId="1" xfId="0" applyNumberFormat="1" applyFont="1" applyFill="1" applyBorder="1" applyAlignment="1">
      <alignment horizontal="center" vertical="center"/>
    </xf>
    <xf numFmtId="0" fontId="45" fillId="32" borderId="6" xfId="0" applyFont="1" applyFill="1" applyBorder="1"/>
    <xf numFmtId="3" fontId="5" fillId="5" borderId="6" xfId="0" applyNumberFormat="1" applyFont="1" applyFill="1" applyBorder="1" applyAlignment="1">
      <alignment horizontal="center" vertical="center"/>
    </xf>
    <xf numFmtId="3" fontId="5" fillId="13" borderId="6" xfId="0" applyNumberFormat="1" applyFont="1" applyFill="1" applyBorder="1" applyAlignment="1">
      <alignment horizontal="center" vertical="center"/>
    </xf>
    <xf numFmtId="3" fontId="5" fillId="6" borderId="6" xfId="0" applyNumberFormat="1" applyFont="1" applyFill="1" applyBorder="1" applyAlignment="1">
      <alignment horizontal="center" vertical="center"/>
    </xf>
    <xf numFmtId="3" fontId="5" fillId="14" borderId="1" xfId="0" applyNumberFormat="1" applyFont="1" applyFill="1" applyBorder="1" applyAlignment="1">
      <alignment horizontal="center" vertical="center"/>
    </xf>
    <xf numFmtId="3" fontId="5" fillId="15" borderId="6" xfId="0" applyNumberFormat="1" applyFont="1" applyFill="1" applyBorder="1" applyAlignment="1">
      <alignment horizontal="center" vertical="center"/>
    </xf>
    <xf numFmtId="3" fontId="5" fillId="16" borderId="7" xfId="0" applyNumberFormat="1" applyFont="1" applyFill="1" applyBorder="1" applyAlignment="1">
      <alignment horizontal="center" vertical="center"/>
    </xf>
    <xf numFmtId="3" fontId="5" fillId="7" borderId="6" xfId="0" applyNumberFormat="1" applyFont="1" applyFill="1" applyBorder="1" applyAlignment="1">
      <alignment horizontal="center" vertical="center"/>
    </xf>
    <xf numFmtId="3" fontId="5" fillId="17" borderId="6" xfId="0" applyNumberFormat="1" applyFont="1" applyFill="1" applyBorder="1" applyAlignment="1">
      <alignment horizontal="center" vertical="center"/>
    </xf>
    <xf numFmtId="3" fontId="5" fillId="8" borderId="6" xfId="0" applyNumberFormat="1" applyFont="1" applyFill="1" applyBorder="1" applyAlignment="1">
      <alignment horizontal="center" vertical="center"/>
    </xf>
    <xf numFmtId="3" fontId="22" fillId="3" borderId="6" xfId="0" applyNumberFormat="1" applyFont="1" applyFill="1" applyBorder="1" applyAlignment="1">
      <alignment horizontal="center" vertical="center"/>
    </xf>
    <xf numFmtId="3" fontId="5" fillId="18" borderId="6" xfId="0" applyNumberFormat="1" applyFont="1" applyFill="1" applyBorder="1" applyAlignment="1">
      <alignment horizontal="center" vertical="center"/>
    </xf>
    <xf numFmtId="3" fontId="5" fillId="20" borderId="6" xfId="0" applyNumberFormat="1" applyFont="1" applyFill="1" applyBorder="1" applyAlignment="1">
      <alignment horizontal="center" vertical="center"/>
    </xf>
    <xf numFmtId="3" fontId="5" fillId="21" borderId="1" xfId="0" applyNumberFormat="1" applyFont="1" applyFill="1" applyBorder="1" applyAlignment="1">
      <alignment horizontal="center" vertical="center"/>
    </xf>
    <xf numFmtId="171" fontId="0" fillId="0" borderId="0" xfId="0" applyNumberFormat="1"/>
    <xf numFmtId="0" fontId="45" fillId="32" borderId="1" xfId="0" applyFont="1" applyFill="1" applyBorder="1"/>
    <xf numFmtId="3" fontId="5" fillId="5" borderId="1" xfId="0" applyNumberFormat="1" applyFont="1" applyFill="1" applyBorder="1" applyAlignment="1">
      <alignment horizontal="center" vertical="center"/>
    </xf>
    <xf numFmtId="3" fontId="5" fillId="13" borderId="1" xfId="0" applyNumberFormat="1" applyFont="1" applyFill="1" applyBorder="1" applyAlignment="1">
      <alignment horizontal="center" vertical="center"/>
    </xf>
    <xf numFmtId="3" fontId="5" fillId="6" borderId="1" xfId="0" applyNumberFormat="1" applyFont="1" applyFill="1" applyBorder="1" applyAlignment="1">
      <alignment horizontal="center" vertical="center"/>
    </xf>
    <xf numFmtId="3" fontId="22" fillId="0" borderId="1" xfId="0" applyNumberFormat="1" applyFont="1" applyBorder="1" applyAlignment="1">
      <alignment horizontal="center" vertical="center"/>
    </xf>
    <xf numFmtId="3" fontId="5" fillId="15" borderId="1" xfId="0" applyNumberFormat="1" applyFont="1" applyFill="1" applyBorder="1" applyAlignment="1">
      <alignment horizontal="center" vertical="center"/>
    </xf>
    <xf numFmtId="3" fontId="5" fillId="16" borderId="5" xfId="0" applyNumberFormat="1" applyFont="1" applyFill="1" applyBorder="1" applyAlignment="1">
      <alignment horizontal="center" vertical="center"/>
    </xf>
    <xf numFmtId="3" fontId="5" fillId="7" borderId="1" xfId="0" applyNumberFormat="1" applyFont="1" applyFill="1" applyBorder="1" applyAlignment="1">
      <alignment horizontal="center" vertical="center"/>
    </xf>
    <xf numFmtId="3" fontId="5" fillId="17" borderId="1" xfId="0" applyNumberFormat="1" applyFont="1" applyFill="1" applyBorder="1" applyAlignment="1">
      <alignment horizontal="center" vertical="center"/>
    </xf>
    <xf numFmtId="3" fontId="5" fillId="8" borderId="1" xfId="0" applyNumberFormat="1" applyFont="1" applyFill="1" applyBorder="1" applyAlignment="1">
      <alignment horizontal="center" vertical="center"/>
    </xf>
    <xf numFmtId="3" fontId="22" fillId="3" borderId="1" xfId="0" applyNumberFormat="1" applyFont="1" applyFill="1" applyBorder="1" applyAlignment="1">
      <alignment horizontal="center" vertical="center"/>
    </xf>
    <xf numFmtId="3" fontId="5" fillId="18" borderId="1" xfId="0" applyNumberFormat="1" applyFont="1" applyFill="1" applyBorder="1" applyAlignment="1">
      <alignment horizontal="center" vertical="center"/>
    </xf>
    <xf numFmtId="3" fontId="5" fillId="20" borderId="1" xfId="0" applyNumberFormat="1" applyFont="1" applyFill="1" applyBorder="1" applyAlignment="1">
      <alignment horizontal="center" vertical="center"/>
    </xf>
    <xf numFmtId="3" fontId="22" fillId="0" borderId="0" xfId="0" applyNumberFormat="1" applyFont="1" applyAlignment="1">
      <alignment horizontal="center" vertical="center"/>
    </xf>
    <xf numFmtId="0" fontId="37" fillId="32" borderId="1" xfId="0" applyFont="1" applyFill="1" applyBorder="1"/>
    <xf numFmtId="3" fontId="5" fillId="0" borderId="26" xfId="0" applyNumberFormat="1" applyFont="1" applyBorder="1" applyAlignment="1">
      <alignment horizontal="center" vertical="center"/>
    </xf>
    <xf numFmtId="3" fontId="22" fillId="0" borderId="26" xfId="0" applyNumberFormat="1" applyFont="1" applyBorder="1" applyAlignment="1">
      <alignment horizontal="center" vertical="center"/>
    </xf>
    <xf numFmtId="0" fontId="0" fillId="0" borderId="26" xfId="0" applyBorder="1"/>
    <xf numFmtId="0" fontId="45" fillId="0" borderId="23" xfId="0" applyFont="1" applyBorder="1"/>
    <xf numFmtId="3" fontId="5" fillId="0" borderId="23" xfId="0" applyNumberFormat="1" applyFont="1" applyBorder="1" applyAlignment="1">
      <alignment horizontal="center" vertical="center"/>
    </xf>
    <xf numFmtId="3" fontId="22" fillId="0" borderId="23" xfId="0" applyNumberFormat="1" applyFont="1" applyBorder="1" applyAlignment="1">
      <alignment horizontal="center" vertical="center"/>
    </xf>
    <xf numFmtId="0" fontId="0" fillId="0" borderId="23" xfId="0" applyBorder="1"/>
    <xf numFmtId="0" fontId="45" fillId="33" borderId="22" xfId="0" applyFont="1" applyFill="1" applyBorder="1"/>
    <xf numFmtId="3" fontId="5" fillId="33" borderId="22" xfId="0" applyNumberFormat="1" applyFont="1" applyFill="1" applyBorder="1" applyAlignment="1">
      <alignment horizontal="center" vertical="center"/>
    </xf>
    <xf numFmtId="3" fontId="22" fillId="0" borderId="22" xfId="0" applyNumberFormat="1" applyFont="1" applyBorder="1" applyAlignment="1">
      <alignment horizontal="center" vertical="center"/>
    </xf>
    <xf numFmtId="3" fontId="5" fillId="33" borderId="15" xfId="0" applyNumberFormat="1" applyFont="1" applyFill="1" applyBorder="1" applyAlignment="1">
      <alignment horizontal="center" vertical="center"/>
    </xf>
    <xf numFmtId="0" fontId="45" fillId="33" borderId="6" xfId="0" applyFont="1" applyFill="1" applyBorder="1"/>
    <xf numFmtId="3" fontId="5" fillId="33" borderId="6" xfId="0" applyNumberFormat="1" applyFont="1" applyFill="1" applyBorder="1" applyAlignment="1">
      <alignment horizontal="center" vertical="center"/>
    </xf>
    <xf numFmtId="3" fontId="5" fillId="33" borderId="7" xfId="0" applyNumberFormat="1" applyFont="1" applyFill="1" applyBorder="1" applyAlignment="1">
      <alignment horizontal="center" vertical="center"/>
    </xf>
    <xf numFmtId="0" fontId="37" fillId="5" borderId="1" xfId="0" applyFont="1" applyFill="1" applyBorder="1" applyAlignment="1">
      <alignment horizontal="left" vertical="center"/>
    </xf>
    <xf numFmtId="0" fontId="46" fillId="5" borderId="4" xfId="0" applyFont="1" applyFill="1" applyBorder="1" applyAlignment="1">
      <alignment horizontal="left" vertical="center" indent="15"/>
    </xf>
    <xf numFmtId="0" fontId="37" fillId="0" borderId="1" xfId="0" applyFont="1" applyBorder="1"/>
    <xf numFmtId="0" fontId="46" fillId="0" borderId="4" xfId="0" applyFont="1" applyBorder="1" applyAlignment="1">
      <alignment horizontal="left" indent="15"/>
    </xf>
    <xf numFmtId="3" fontId="5" fillId="14" borderId="6" xfId="0" applyNumberFormat="1" applyFont="1" applyFill="1" applyBorder="1" applyAlignment="1">
      <alignment horizontal="center" vertical="center"/>
    </xf>
    <xf numFmtId="0" fontId="47" fillId="0" borderId="1" xfId="0" applyFont="1" applyBorder="1" applyAlignment="1">
      <alignment horizontal="left" vertical="center"/>
    </xf>
    <xf numFmtId="3" fontId="48" fillId="0" borderId="1" xfId="0" applyNumberFormat="1" applyFont="1" applyBorder="1" applyAlignment="1">
      <alignment horizontal="center" vertical="center"/>
    </xf>
    <xf numFmtId="3" fontId="48" fillId="0" borderId="0" xfId="0" applyNumberFormat="1" applyFont="1" applyAlignment="1">
      <alignment horizontal="center" vertical="center"/>
    </xf>
    <xf numFmtId="3" fontId="48"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172" fontId="46" fillId="5" borderId="4" xfId="0" applyNumberFormat="1" applyFont="1" applyFill="1" applyBorder="1" applyAlignment="1">
      <alignment horizontal="left" vertical="center" indent="15"/>
    </xf>
    <xf numFmtId="3" fontId="37" fillId="0" borderId="2" xfId="0" applyNumberFormat="1" applyFont="1" applyBorder="1" applyAlignment="1">
      <alignment horizontal="center" vertical="center"/>
    </xf>
    <xf numFmtId="3" fontId="44" fillId="0" borderId="2" xfId="0" applyNumberFormat="1" applyFont="1" applyBorder="1" applyAlignment="1">
      <alignment horizontal="center" vertical="center"/>
    </xf>
    <xf numFmtId="3" fontId="37" fillId="0" borderId="0" xfId="0" applyNumberFormat="1" applyFont="1" applyAlignment="1">
      <alignment horizontal="center" vertical="center"/>
    </xf>
    <xf numFmtId="0" fontId="37" fillId="0" borderId="6" xfId="0" applyFont="1" applyBorder="1"/>
    <xf numFmtId="0" fontId="46" fillId="0" borderId="9" xfId="0" applyFont="1" applyBorder="1" applyAlignment="1">
      <alignment horizontal="left" vertical="center" indent="15"/>
    </xf>
    <xf numFmtId="2" fontId="0" fillId="0" borderId="0" xfId="0" applyNumberFormat="1"/>
    <xf numFmtId="0" fontId="5" fillId="0" borderId="0" xfId="0" applyFont="1" applyAlignment="1">
      <alignment horizontal="left" vertical="center"/>
    </xf>
    <xf numFmtId="0" fontId="5" fillId="0" borderId="15" xfId="0" applyFont="1" applyBorder="1" applyAlignment="1">
      <alignment horizontal="center" vertical="center"/>
    </xf>
    <xf numFmtId="0" fontId="5" fillId="34" borderId="0" xfId="0" applyFont="1" applyFill="1" applyAlignment="1">
      <alignment horizontal="center" vertical="center"/>
    </xf>
    <xf numFmtId="0" fontId="5" fillId="24" borderId="0" xfId="0" applyFont="1" applyFill="1" applyAlignment="1">
      <alignment horizontal="center" vertical="center"/>
    </xf>
    <xf numFmtId="165" fontId="0" fillId="0" borderId="0" xfId="0" applyNumberFormat="1" applyAlignment="1">
      <alignment horizontal="center" vertical="center"/>
    </xf>
    <xf numFmtId="0" fontId="37" fillId="5" borderId="1" xfId="0" applyFont="1" applyFill="1" applyBorder="1" applyAlignment="1">
      <alignment horizontal="center" vertical="center" textRotation="90" wrapText="1"/>
    </xf>
    <xf numFmtId="0" fontId="5" fillId="0" borderId="22" xfId="0" applyFont="1" applyBorder="1" applyAlignment="1">
      <alignment horizontal="center" vertical="center"/>
    </xf>
    <xf numFmtId="0" fontId="37" fillId="7" borderId="1" xfId="0" applyFont="1" applyFill="1" applyBorder="1" applyAlignment="1">
      <alignment horizontal="center" vertical="center" textRotation="90" wrapText="1"/>
    </xf>
    <xf numFmtId="0" fontId="37" fillId="17" borderId="1" xfId="0" applyFont="1" applyFill="1" applyBorder="1" applyAlignment="1">
      <alignment horizontal="center" vertical="center" textRotation="90" wrapText="1"/>
    </xf>
    <xf numFmtId="0" fontId="37" fillId="8" borderId="1" xfId="0" applyFont="1" applyFill="1" applyBorder="1" applyAlignment="1">
      <alignment horizontal="center" vertical="center" textRotation="90" wrapText="1"/>
    </xf>
    <xf numFmtId="0" fontId="44" fillId="3" borderId="1" xfId="0" applyFont="1" applyFill="1" applyBorder="1" applyAlignment="1">
      <alignment horizontal="center" vertical="center" textRotation="90" wrapText="1"/>
    </xf>
    <xf numFmtId="0" fontId="37" fillId="35" borderId="1" xfId="0" applyFont="1" applyFill="1" applyBorder="1" applyAlignment="1">
      <alignment horizontal="center" vertical="center" textRotation="90" wrapText="1"/>
    </xf>
    <xf numFmtId="0" fontId="37" fillId="18" borderId="1" xfId="0" applyFont="1" applyFill="1" applyBorder="1" applyAlignment="1">
      <alignment horizontal="center" vertical="center" textRotation="90" wrapText="1"/>
    </xf>
    <xf numFmtId="0" fontId="37" fillId="0" borderId="21" xfId="0" applyFont="1" applyBorder="1" applyAlignment="1">
      <alignment horizontal="center" vertical="center" textRotation="90" wrapText="1"/>
    </xf>
    <xf numFmtId="0" fontId="37" fillId="34" borderId="1" xfId="0" applyFont="1" applyFill="1" applyBorder="1" applyAlignment="1">
      <alignment horizontal="center" vertical="center" textRotation="90" wrapText="1"/>
    </xf>
    <xf numFmtId="0" fontId="37" fillId="0" borderId="0" xfId="0" applyFont="1" applyAlignment="1">
      <alignment horizontal="center" vertical="center" textRotation="90" wrapText="1"/>
    </xf>
    <xf numFmtId="0" fontId="37" fillId="24" borderId="1" xfId="0" applyFont="1" applyFill="1" applyBorder="1" applyAlignment="1">
      <alignment horizontal="center" vertical="center" textRotation="90" wrapText="1"/>
    </xf>
    <xf numFmtId="0" fontId="37" fillId="20" borderId="1" xfId="0" applyFont="1" applyFill="1" applyBorder="1" applyAlignment="1">
      <alignment horizontal="center" vertical="center" textRotation="90" wrapText="1"/>
    </xf>
    <xf numFmtId="0" fontId="5" fillId="36" borderId="1" xfId="0" applyFont="1" applyFill="1" applyBorder="1" applyAlignment="1">
      <alignment horizontal="center" vertical="center"/>
    </xf>
    <xf numFmtId="0" fontId="5" fillId="0" borderId="6" xfId="0" applyFont="1" applyBorder="1" applyAlignment="1">
      <alignment horizontal="center" vertical="center"/>
    </xf>
    <xf numFmtId="0" fontId="37" fillId="24" borderId="6" xfId="0" applyFont="1" applyFill="1" applyBorder="1" applyAlignment="1">
      <alignment horizontal="center" vertical="center" textRotation="90" wrapText="1"/>
    </xf>
    <xf numFmtId="0" fontId="37" fillId="23" borderId="6" xfId="0" applyFont="1" applyFill="1" applyBorder="1" applyAlignment="1">
      <alignment horizontal="center" vertical="center" textRotation="90" wrapText="1"/>
    </xf>
    <xf numFmtId="0" fontId="37" fillId="37" borderId="1" xfId="0" applyFont="1" applyFill="1" applyBorder="1" applyAlignment="1">
      <alignment horizontal="center" vertical="center" textRotation="90" wrapText="1"/>
    </xf>
    <xf numFmtId="0" fontId="37" fillId="0" borderId="1" xfId="0" applyFont="1" applyBorder="1" applyAlignment="1">
      <alignment horizontal="center" vertical="center" textRotation="90" wrapText="1"/>
    </xf>
    <xf numFmtId="0" fontId="5" fillId="26" borderId="1" xfId="0" applyFont="1" applyFill="1" applyBorder="1" applyAlignment="1">
      <alignment horizontal="center" vertical="center" textRotation="90" wrapText="1"/>
    </xf>
    <xf numFmtId="0" fontId="5" fillId="38" borderId="1" xfId="0" applyFont="1" applyFill="1" applyBorder="1" applyAlignment="1">
      <alignment horizontal="center" vertical="center" textRotation="90"/>
    </xf>
    <xf numFmtId="2" fontId="5" fillId="0" borderId="0" xfId="0" applyNumberFormat="1" applyFont="1" applyAlignment="1">
      <alignment horizontal="center" vertical="center"/>
    </xf>
    <xf numFmtId="165" fontId="0" fillId="0" borderId="1" xfId="0" applyNumberFormat="1" applyBorder="1" applyAlignment="1">
      <alignment horizontal="center" vertical="center"/>
    </xf>
    <xf numFmtId="166" fontId="37" fillId="0" borderId="1" xfId="0" applyNumberFormat="1" applyFont="1" applyBorder="1" applyAlignment="1">
      <alignment horizontal="center" vertical="center" wrapText="1"/>
    </xf>
    <xf numFmtId="166" fontId="37" fillId="39" borderId="1" xfId="0" applyNumberFormat="1" applyFont="1" applyFill="1" applyBorder="1" applyAlignment="1">
      <alignment horizontal="center" vertical="center" wrapText="1"/>
    </xf>
    <xf numFmtId="167" fontId="37" fillId="0" borderId="1" xfId="0" applyNumberFormat="1" applyFont="1" applyBorder="1" applyAlignment="1">
      <alignment horizontal="center" vertical="center" wrapText="1"/>
    </xf>
    <xf numFmtId="0" fontId="37" fillId="0" borderId="0" xfId="0" applyFont="1" applyAlignment="1">
      <alignment horizontal="center" vertical="center" wrapText="1"/>
    </xf>
    <xf numFmtId="167" fontId="5" fillId="0" borderId="0" xfId="0" applyNumberFormat="1" applyFont="1" applyAlignment="1">
      <alignment horizontal="center" vertical="center"/>
    </xf>
    <xf numFmtId="166" fontId="37" fillId="5" borderId="1" xfId="0" applyNumberFormat="1" applyFont="1" applyFill="1" applyBorder="1" applyAlignment="1">
      <alignment horizontal="center" vertical="center" wrapText="1"/>
    </xf>
    <xf numFmtId="166" fontId="37" fillId="40" borderId="1" xfId="0" applyNumberFormat="1" applyFont="1" applyFill="1" applyBorder="1" applyAlignment="1">
      <alignment horizontal="center" vertical="center" wrapText="1"/>
    </xf>
    <xf numFmtId="0" fontId="37" fillId="39" borderId="1" xfId="0" applyFont="1" applyFill="1" applyBorder="1" applyAlignment="1">
      <alignment horizontal="center" vertical="center" wrapText="1"/>
    </xf>
    <xf numFmtId="166" fontId="37" fillId="6" borderId="1" xfId="0" applyNumberFormat="1" applyFont="1" applyFill="1" applyBorder="1" applyAlignment="1">
      <alignment horizontal="center" vertical="center" wrapText="1"/>
    </xf>
    <xf numFmtId="166" fontId="37" fillId="15" borderId="1" xfId="0" applyNumberFormat="1" applyFont="1" applyFill="1" applyBorder="1" applyAlignment="1">
      <alignment horizontal="center" vertical="center" wrapText="1"/>
    </xf>
    <xf numFmtId="166" fontId="37" fillId="7" borderId="1" xfId="0" applyNumberFormat="1" applyFont="1" applyFill="1" applyBorder="1" applyAlignment="1">
      <alignment horizontal="center" vertical="center" wrapText="1"/>
    </xf>
    <xf numFmtId="166" fontId="37" fillId="8" borderId="1" xfId="0" applyNumberFormat="1" applyFont="1" applyFill="1" applyBorder="1" applyAlignment="1">
      <alignment horizontal="center" vertical="center" wrapText="1"/>
    </xf>
    <xf numFmtId="166" fontId="44" fillId="3" borderId="1" xfId="0" applyNumberFormat="1" applyFont="1" applyFill="1" applyBorder="1" applyAlignment="1">
      <alignment horizontal="center" vertical="center" wrapText="1"/>
    </xf>
    <xf numFmtId="166" fontId="37" fillId="35" borderId="1" xfId="0" applyNumberFormat="1" applyFont="1" applyFill="1" applyBorder="1" applyAlignment="1">
      <alignment horizontal="center" vertical="center" wrapText="1"/>
    </xf>
    <xf numFmtId="166" fontId="37" fillId="18" borderId="1" xfId="0" applyNumberFormat="1" applyFont="1" applyFill="1" applyBorder="1" applyAlignment="1">
      <alignment horizontal="center" vertical="center" wrapText="1"/>
    </xf>
    <xf numFmtId="166" fontId="5" fillId="39" borderId="0" xfId="0" applyNumberFormat="1" applyFont="1" applyFill="1" applyAlignment="1">
      <alignment horizontal="center" vertical="center"/>
    </xf>
    <xf numFmtId="0" fontId="5" fillId="39" borderId="0" xfId="0" applyFont="1" applyFill="1" applyAlignment="1">
      <alignment horizontal="center" vertical="center"/>
    </xf>
    <xf numFmtId="0" fontId="0" fillId="39" borderId="1" xfId="0" applyFill="1" applyBorder="1"/>
    <xf numFmtId="167" fontId="37" fillId="39" borderId="1" xfId="0" applyNumberFormat="1" applyFont="1" applyFill="1" applyBorder="1" applyAlignment="1">
      <alignment horizontal="center" vertical="center" wrapText="1"/>
    </xf>
    <xf numFmtId="167" fontId="37" fillId="4" borderId="1" xfId="0" applyNumberFormat="1" applyFont="1" applyFill="1" applyBorder="1" applyAlignment="1">
      <alignment horizontal="center" vertical="center" wrapText="1"/>
    </xf>
    <xf numFmtId="0" fontId="37" fillId="0" borderId="0" xfId="0" applyFont="1" applyAlignment="1">
      <alignment horizontal="left" vertical="center"/>
    </xf>
    <xf numFmtId="0" fontId="37" fillId="0" borderId="0" xfId="0" applyFont="1" applyAlignment="1">
      <alignment horizontal="center" vertical="center"/>
    </xf>
    <xf numFmtId="0" fontId="44" fillId="39" borderId="1" xfId="0" applyFont="1" applyFill="1" applyBorder="1" applyAlignment="1">
      <alignment horizontal="center" vertical="center" wrapText="1"/>
    </xf>
    <xf numFmtId="0" fontId="37" fillId="35" borderId="1" xfId="0" applyFont="1" applyFill="1" applyBorder="1" applyAlignment="1">
      <alignment horizontal="center" vertical="center" wrapText="1"/>
    </xf>
    <xf numFmtId="0" fontId="37" fillId="32" borderId="1" xfId="0" applyFont="1" applyFill="1" applyBorder="1" applyAlignment="1">
      <alignment horizontal="left" vertical="center"/>
    </xf>
    <xf numFmtId="0" fontId="5" fillId="14" borderId="1" xfId="0" applyFont="1" applyFill="1" applyBorder="1" applyAlignment="1">
      <alignment horizontal="center" vertical="center" wrapText="1"/>
    </xf>
    <xf numFmtId="3" fontId="5" fillId="16" borderId="1" xfId="0" applyNumberFormat="1" applyFont="1" applyFill="1" applyBorder="1" applyAlignment="1">
      <alignment horizontal="center" vertical="center"/>
    </xf>
    <xf numFmtId="3" fontId="5" fillId="35" borderId="1" xfId="0" applyNumberFormat="1" applyFont="1" applyFill="1" applyBorder="1" applyAlignment="1">
      <alignment horizontal="center" vertical="center"/>
    </xf>
    <xf numFmtId="0" fontId="5" fillId="24" borderId="1" xfId="0" applyFont="1" applyFill="1" applyBorder="1" applyAlignment="1">
      <alignment horizontal="center" vertical="center" wrapText="1"/>
    </xf>
    <xf numFmtId="3" fontId="5" fillId="36" borderId="1" xfId="0" applyNumberFormat="1" applyFont="1" applyFill="1" applyBorder="1" applyAlignment="1">
      <alignment horizontal="center" vertical="center"/>
    </xf>
    <xf numFmtId="3" fontId="5" fillId="23" borderId="1" xfId="0" applyNumberFormat="1" applyFont="1" applyFill="1" applyBorder="1" applyAlignment="1">
      <alignment horizontal="center" vertical="center"/>
    </xf>
    <xf numFmtId="0" fontId="5" fillId="32" borderId="20" xfId="0" applyFont="1" applyFill="1" applyBorder="1" applyAlignment="1">
      <alignment horizontal="center" vertical="center"/>
    </xf>
    <xf numFmtId="0" fontId="5" fillId="0" borderId="20" xfId="0" applyFont="1" applyBorder="1" applyAlignment="1">
      <alignment horizontal="center" vertical="center"/>
    </xf>
    <xf numFmtId="3" fontId="5" fillId="0" borderId="2" xfId="0" applyNumberFormat="1" applyFont="1" applyBorder="1" applyAlignment="1">
      <alignment horizontal="center" vertical="center"/>
    </xf>
    <xf numFmtId="1" fontId="5" fillId="14" borderId="1" xfId="0" applyNumberFormat="1" applyFont="1" applyFill="1" applyBorder="1" applyAlignment="1">
      <alignment horizontal="center" vertical="center" wrapText="1"/>
    </xf>
    <xf numFmtId="1" fontId="5" fillId="24" borderId="1" xfId="0" applyNumberFormat="1" applyFont="1" applyFill="1" applyBorder="1" applyAlignment="1">
      <alignment horizontal="center" vertical="center" wrapText="1"/>
    </xf>
    <xf numFmtId="1" fontId="5" fillId="0" borderId="1" xfId="0" applyNumberFormat="1" applyFont="1" applyBorder="1" applyAlignment="1">
      <alignment horizontal="center" vertical="center" wrapText="1"/>
    </xf>
    <xf numFmtId="1" fontId="5" fillId="25" borderId="1" xfId="0" applyNumberFormat="1" applyFont="1" applyFill="1" applyBorder="1" applyAlignment="1">
      <alignment horizontal="center" vertical="center" wrapText="1"/>
    </xf>
    <xf numFmtId="1" fontId="5" fillId="41" borderId="1" xfId="0" applyNumberFormat="1" applyFont="1" applyFill="1" applyBorder="1" applyAlignment="1">
      <alignment horizontal="center" vertical="center" wrapText="1"/>
    </xf>
    <xf numFmtId="168" fontId="5" fillId="0" borderId="1" xfId="0" applyNumberFormat="1" applyFont="1" applyBorder="1" applyAlignment="1">
      <alignment horizontal="center" vertical="center"/>
    </xf>
    <xf numFmtId="168" fontId="5" fillId="0" borderId="0" xfId="0" applyNumberFormat="1" applyFont="1" applyAlignment="1">
      <alignment horizontal="center" vertical="center"/>
    </xf>
    <xf numFmtId="168" fontId="5" fillId="0" borderId="2" xfId="0" applyNumberFormat="1" applyFont="1" applyBorder="1" applyAlignment="1">
      <alignment horizontal="center" vertical="center"/>
    </xf>
    <xf numFmtId="0" fontId="0" fillId="0" borderId="0" xfId="0" applyAlignment="1">
      <alignment horizontal="left"/>
    </xf>
    <xf numFmtId="3" fontId="5" fillId="38" borderId="1" xfId="0" applyNumberFormat="1" applyFont="1" applyFill="1" applyBorder="1" applyAlignment="1">
      <alignment horizontal="center" vertical="center"/>
    </xf>
    <xf numFmtId="3" fontId="5" fillId="41" borderId="1" xfId="0" applyNumberFormat="1" applyFont="1" applyFill="1" applyBorder="1" applyAlignment="1">
      <alignment horizontal="center" vertical="center"/>
    </xf>
    <xf numFmtId="0" fontId="49"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7" fillId="0" borderId="0" xfId="0" applyFont="1"/>
    <xf numFmtId="0" fontId="37" fillId="0" borderId="0" xfId="0" applyFont="1" applyAlignment="1">
      <alignment horizontal="left"/>
    </xf>
    <xf numFmtId="1" fontId="5" fillId="14" borderId="2" xfId="0" applyNumberFormat="1" applyFont="1" applyFill="1" applyBorder="1" applyAlignment="1">
      <alignment horizontal="center" vertical="center" wrapText="1"/>
    </xf>
    <xf numFmtId="1" fontId="5" fillId="24" borderId="2" xfId="0" applyNumberFormat="1" applyFont="1" applyFill="1" applyBorder="1" applyAlignment="1">
      <alignment horizontal="center" vertical="center" wrapText="1"/>
    </xf>
    <xf numFmtId="0" fontId="5" fillId="32" borderId="0" xfId="0" applyFont="1" applyFill="1" applyAlignment="1">
      <alignment horizontal="center" vertical="center"/>
    </xf>
    <xf numFmtId="0" fontId="37" fillId="33" borderId="6" xfId="0" applyFont="1" applyFill="1" applyBorder="1"/>
    <xf numFmtId="1" fontId="5" fillId="17" borderId="1" xfId="0" applyNumberFormat="1" applyFont="1" applyFill="1" applyBorder="1" applyAlignment="1">
      <alignment horizontal="center" vertical="center" wrapText="1"/>
    </xf>
    <xf numFmtId="0" fontId="45" fillId="33" borderId="6" xfId="0" applyFont="1" applyFill="1" applyBorder="1" applyAlignment="1">
      <alignment vertical="center"/>
    </xf>
    <xf numFmtId="3" fontId="48" fillId="0" borderId="5" xfId="0" applyNumberFormat="1" applyFont="1" applyBorder="1" applyAlignment="1">
      <alignment horizontal="center" vertical="center"/>
    </xf>
    <xf numFmtId="3" fontId="37" fillId="0" borderId="1" xfId="0" applyNumberFormat="1" applyFont="1" applyBorder="1" applyAlignment="1">
      <alignment horizontal="left" vertical="center"/>
    </xf>
    <xf numFmtId="3" fontId="37" fillId="0" borderId="22" xfId="0" applyNumberFormat="1" applyFont="1" applyBorder="1" applyAlignment="1">
      <alignment horizontal="center" vertical="center"/>
    </xf>
    <xf numFmtId="3" fontId="37" fillId="0" borderId="21" xfId="0" applyNumberFormat="1" applyFont="1" applyBorder="1" applyAlignment="1">
      <alignment horizontal="center" vertical="center"/>
    </xf>
    <xf numFmtId="3" fontId="37" fillId="0" borderId="15" xfId="0" applyNumberFormat="1" applyFont="1" applyBorder="1" applyAlignment="1">
      <alignment horizontal="center" vertical="center"/>
    </xf>
    <xf numFmtId="0" fontId="37" fillId="0" borderId="20" xfId="0" applyFont="1" applyBorder="1" applyAlignment="1">
      <alignment horizontal="left" vertical="center"/>
    </xf>
    <xf numFmtId="0" fontId="37" fillId="0" borderId="20" xfId="0" applyFont="1" applyBorder="1" applyAlignment="1">
      <alignment horizontal="center" vertical="center"/>
    </xf>
    <xf numFmtId="168" fontId="37" fillId="0" borderId="21" xfId="0" applyNumberFormat="1" applyFont="1" applyBorder="1" applyAlignment="1">
      <alignment horizontal="left" vertical="center"/>
    </xf>
    <xf numFmtId="166" fontId="5" fillId="36" borderId="0" xfId="0" applyNumberFormat="1" applyFont="1" applyFill="1" applyAlignment="1">
      <alignment horizontal="center" vertical="center"/>
    </xf>
    <xf numFmtId="0" fontId="5" fillId="36" borderId="0" xfId="0" applyFont="1" applyFill="1" applyAlignment="1">
      <alignment horizontal="center" vertical="center"/>
    </xf>
    <xf numFmtId="3" fontId="5" fillId="24" borderId="2" xfId="0" applyNumberFormat="1" applyFont="1" applyFill="1" applyBorder="1" applyAlignment="1">
      <alignment horizontal="center" vertical="center"/>
    </xf>
    <xf numFmtId="1" fontId="5" fillId="29" borderId="1" xfId="0" applyNumberFormat="1" applyFont="1" applyFill="1" applyBorder="1" applyAlignment="1">
      <alignment horizontal="center" vertical="center" wrapText="1"/>
    </xf>
    <xf numFmtId="1" fontId="5" fillId="30" borderId="1" xfId="0" applyNumberFormat="1" applyFont="1" applyFill="1" applyBorder="1" applyAlignment="1">
      <alignment horizontal="center" vertical="center" wrapText="1"/>
    </xf>
    <xf numFmtId="168" fontId="5" fillId="24" borderId="2" xfId="0" applyNumberFormat="1" applyFont="1" applyFill="1" applyBorder="1" applyAlignment="1">
      <alignment horizontal="center" vertical="center"/>
    </xf>
    <xf numFmtId="3" fontId="48" fillId="24" borderId="1" xfId="0" applyNumberFormat="1" applyFont="1" applyFill="1" applyBorder="1" applyAlignment="1">
      <alignment horizontal="center" vertical="center"/>
    </xf>
    <xf numFmtId="3" fontId="37" fillId="24" borderId="22"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42" borderId="1" xfId="0" applyFill="1" applyBorder="1" applyAlignment="1">
      <alignment horizontal="right"/>
    </xf>
    <xf numFmtId="0" fontId="50" fillId="0" borderId="1" xfId="0" applyFont="1" applyBorder="1" applyAlignment="1">
      <alignment horizontal="center" vertical="center"/>
    </xf>
    <xf numFmtId="0" fontId="50" fillId="0" borderId="1" xfId="0" applyFont="1" applyBorder="1" applyAlignment="1">
      <alignment horizontal="center" wrapText="1"/>
    </xf>
    <xf numFmtId="0" fontId="37" fillId="5" borderId="4" xfId="0" applyFont="1" applyFill="1" applyBorder="1" applyAlignment="1">
      <alignment horizontal="right" vertical="center" wrapText="1"/>
    </xf>
    <xf numFmtId="0" fontId="37" fillId="5" borderId="4" xfId="0" applyFont="1" applyFill="1" applyBorder="1" applyAlignment="1">
      <alignment horizontal="center" vertical="center" wrapText="1"/>
    </xf>
    <xf numFmtId="0" fontId="37" fillId="5" borderId="1" xfId="0" applyFont="1" applyFill="1" applyBorder="1" applyAlignment="1">
      <alignment horizontal="center" vertical="center" wrapText="1"/>
    </xf>
    <xf numFmtId="0" fontId="37" fillId="13" borderId="18" xfId="0" applyFont="1" applyFill="1" applyBorder="1" applyAlignment="1">
      <alignment horizontal="right" vertical="center" wrapText="1"/>
    </xf>
    <xf numFmtId="0" fontId="37" fillId="13" borderId="18" xfId="0" applyFont="1" applyFill="1" applyBorder="1" applyAlignment="1">
      <alignment horizontal="center" vertical="center" wrapText="1"/>
    </xf>
    <xf numFmtId="0" fontId="51" fillId="39" borderId="2" xfId="0" applyFont="1" applyFill="1" applyBorder="1" applyAlignment="1">
      <alignment horizontal="center"/>
    </xf>
    <xf numFmtId="0" fontId="51" fillId="39" borderId="1" xfId="0" applyFont="1" applyFill="1" applyBorder="1" applyAlignment="1">
      <alignment horizontal="center"/>
    </xf>
    <xf numFmtId="0" fontId="51" fillId="0" borderId="0" xfId="0" applyFont="1" applyAlignment="1">
      <alignment horizontal="center"/>
    </xf>
    <xf numFmtId="0" fontId="37" fillId="6" borderId="4" xfId="0" applyFont="1" applyFill="1" applyBorder="1" applyAlignment="1">
      <alignment horizontal="right" vertical="center" wrapText="1"/>
    </xf>
    <xf numFmtId="0" fontId="37" fillId="6" borderId="4" xfId="0" applyFont="1" applyFill="1" applyBorder="1" applyAlignment="1">
      <alignment horizontal="center" vertical="center" wrapText="1"/>
    </xf>
    <xf numFmtId="0" fontId="37" fillId="6" borderId="1" xfId="0" applyFont="1" applyFill="1" applyBorder="1" applyAlignment="1">
      <alignment horizontal="center" vertical="center" wrapText="1"/>
    </xf>
    <xf numFmtId="0" fontId="37" fillId="14" borderId="4" xfId="0" applyFont="1" applyFill="1" applyBorder="1" applyAlignment="1">
      <alignment horizontal="right" vertical="center" wrapText="1"/>
    </xf>
    <xf numFmtId="0" fontId="37" fillId="14" borderId="4" xfId="0" applyFont="1" applyFill="1" applyBorder="1" applyAlignment="1">
      <alignment horizontal="center" vertical="center" wrapText="1"/>
    </xf>
    <xf numFmtId="0" fontId="37" fillId="15" borderId="4" xfId="0" applyFont="1" applyFill="1" applyBorder="1" applyAlignment="1">
      <alignment horizontal="right" vertical="center" wrapText="1"/>
    </xf>
    <xf numFmtId="0" fontId="37" fillId="15" borderId="4"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37" fillId="16" borderId="4" xfId="0" applyFont="1" applyFill="1" applyBorder="1" applyAlignment="1">
      <alignment horizontal="right" vertical="center" wrapText="1"/>
    </xf>
    <xf numFmtId="0" fontId="37" fillId="16" borderId="4" xfId="0" applyFont="1" applyFill="1" applyBorder="1" applyAlignment="1">
      <alignment horizontal="center" vertical="center" wrapText="1"/>
    </xf>
    <xf numFmtId="0" fontId="37" fillId="7" borderId="4" xfId="0" applyFont="1" applyFill="1" applyBorder="1" applyAlignment="1">
      <alignment horizontal="right" vertical="center" wrapText="1"/>
    </xf>
    <xf numFmtId="0" fontId="37" fillId="7" borderId="1" xfId="0" applyFont="1" applyFill="1" applyBorder="1" applyAlignment="1">
      <alignment horizontal="center" vertical="center" wrapText="1"/>
    </xf>
    <xf numFmtId="0" fontId="37" fillId="8" borderId="4" xfId="0" applyFont="1" applyFill="1" applyBorder="1" applyAlignment="1">
      <alignment horizontal="right" vertical="center" wrapText="1"/>
    </xf>
    <xf numFmtId="0" fontId="37" fillId="8" borderId="4"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44" fillId="3" borderId="4" xfId="0" applyFont="1" applyFill="1" applyBorder="1" applyAlignment="1">
      <alignment horizontal="right" vertical="center" wrapText="1"/>
    </xf>
    <xf numFmtId="0" fontId="44" fillId="3" borderId="4"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37" fillId="35" borderId="4" xfId="0" applyFont="1" applyFill="1" applyBorder="1" applyAlignment="1">
      <alignment horizontal="right" vertical="center" wrapText="1"/>
    </xf>
    <xf numFmtId="0" fontId="37" fillId="35" borderId="4" xfId="0" applyFont="1" applyFill="1" applyBorder="1" applyAlignment="1">
      <alignment horizontal="center" vertical="center" wrapText="1"/>
    </xf>
    <xf numFmtId="0" fontId="37" fillId="18" borderId="4" xfId="0" applyFont="1" applyFill="1" applyBorder="1" applyAlignment="1">
      <alignment horizontal="right" vertical="center" wrapText="1"/>
    </xf>
    <xf numFmtId="0" fontId="37" fillId="18" borderId="4" xfId="0" applyFont="1" applyFill="1" applyBorder="1" applyAlignment="1">
      <alignment horizontal="center" vertical="center" wrapText="1"/>
    </xf>
    <xf numFmtId="0" fontId="37" fillId="18" borderId="1" xfId="0" applyFont="1" applyFill="1" applyBorder="1" applyAlignment="1">
      <alignment horizontal="center" vertical="center" wrapText="1"/>
    </xf>
    <xf numFmtId="0" fontId="37" fillId="20" borderId="4" xfId="0" applyFont="1" applyFill="1" applyBorder="1" applyAlignment="1">
      <alignment horizontal="right" vertical="center" wrapText="1"/>
    </xf>
    <xf numFmtId="0" fontId="37" fillId="20" borderId="4" xfId="0" applyFont="1" applyFill="1" applyBorder="1" applyAlignment="1">
      <alignment horizontal="center" vertical="center" wrapText="1"/>
    </xf>
    <xf numFmtId="0" fontId="37" fillId="20" borderId="1" xfId="0" applyFont="1" applyFill="1" applyBorder="1" applyAlignment="1">
      <alignment horizontal="center" vertical="center" wrapText="1"/>
    </xf>
    <xf numFmtId="0" fontId="49" fillId="0" borderId="0" xfId="0" applyFont="1"/>
    <xf numFmtId="0" fontId="49" fillId="33"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7" fillId="9" borderId="1" xfId="0" applyFont="1" applyFill="1" applyBorder="1" applyAlignment="1">
      <alignment horizontal="center"/>
    </xf>
    <xf numFmtId="165" fontId="0" fillId="0" borderId="1" xfId="0" applyNumberFormat="1" applyBorder="1" applyAlignment="1">
      <alignment horizontal="center"/>
    </xf>
    <xf numFmtId="165" fontId="0" fillId="0" borderId="6" xfId="0" applyNumberFormat="1" applyBorder="1" applyAlignment="1">
      <alignment horizontal="center" vertical="center"/>
    </xf>
    <xf numFmtId="0" fontId="0" fillId="0" borderId="6" xfId="0" applyBorder="1" applyAlignment="1">
      <alignment wrapText="1"/>
    </xf>
    <xf numFmtId="173" fontId="0" fillId="0" borderId="6" xfId="0" applyNumberFormat="1" applyBorder="1"/>
    <xf numFmtId="0" fontId="0" fillId="0" borderId="22" xfId="0" applyBorder="1"/>
    <xf numFmtId="0" fontId="0" fillId="0" borderId="2" xfId="0" applyBorder="1"/>
    <xf numFmtId="173" fontId="0" fillId="0" borderId="6" xfId="0" applyNumberFormat="1" applyBorder="1" applyAlignment="1">
      <alignment horizontal="center" vertical="center"/>
    </xf>
    <xf numFmtId="165" fontId="0" fillId="0" borderId="6" xfId="0" applyNumberFormat="1" applyBorder="1" applyAlignment="1">
      <alignment horizontal="center"/>
    </xf>
    <xf numFmtId="0" fontId="0" fillId="0" borderId="2" xfId="0" applyBorder="1" applyAlignment="1">
      <alignment horizontal="center"/>
    </xf>
    <xf numFmtId="0" fontId="0" fillId="0" borderId="22" xfId="0" applyBorder="1" applyAlignment="1">
      <alignment horizontal="center"/>
    </xf>
    <xf numFmtId="0" fontId="23" fillId="0" borderId="0" xfId="0" applyFont="1"/>
    <xf numFmtId="0" fontId="24" fillId="0" borderId="0" xfId="0" applyFont="1"/>
    <xf numFmtId="0" fontId="5" fillId="0" borderId="0" xfId="0" applyFont="1"/>
    <xf numFmtId="0" fontId="12" fillId="5" borderId="1" xfId="0" applyFont="1" applyFill="1" applyBorder="1" applyAlignment="1">
      <alignment horizontal="left" vertical="center"/>
    </xf>
    <xf numFmtId="0" fontId="12" fillId="0" borderId="1" xfId="0" applyFont="1" applyBorder="1" applyAlignment="1">
      <alignment horizontal="left" vertical="center"/>
    </xf>
    <xf numFmtId="0" fontId="12" fillId="0" borderId="1" xfId="0" applyFont="1" applyBorder="1"/>
    <xf numFmtId="0" fontId="12" fillId="43" borderId="1" xfId="0" applyFont="1" applyFill="1" applyBorder="1" applyAlignment="1">
      <alignment horizontal="left" vertical="center"/>
    </xf>
    <xf numFmtId="0" fontId="12" fillId="0" borderId="1" xfId="0" applyFont="1" applyBorder="1" applyAlignment="1">
      <alignment horizontal="left"/>
    </xf>
    <xf numFmtId="0" fontId="11" fillId="0" borderId="0" xfId="0" applyFont="1" applyAlignment="1">
      <alignment horizontal="center" vertical="center" textRotation="90"/>
    </xf>
    <xf numFmtId="0" fontId="12" fillId="0" borderId="0" xfId="0" applyFont="1" applyAlignment="1">
      <alignment horizontal="left" vertical="center"/>
    </xf>
    <xf numFmtId="3" fontId="12" fillId="0" borderId="0" xfId="0" applyNumberFormat="1" applyFont="1" applyAlignment="1">
      <alignment horizontal="center"/>
    </xf>
    <xf numFmtId="0" fontId="12" fillId="0" borderId="0" xfId="0" applyFont="1" applyAlignment="1">
      <alignment horizontal="left"/>
    </xf>
    <xf numFmtId="0" fontId="12" fillId="6" borderId="1" xfId="0" applyFont="1" applyFill="1" applyBorder="1" applyAlignment="1">
      <alignment horizontal="left" vertical="center"/>
    </xf>
    <xf numFmtId="0" fontId="12" fillId="7" borderId="1" xfId="0" applyFont="1" applyFill="1" applyBorder="1" applyAlignment="1">
      <alignment horizontal="left" vertical="center"/>
    </xf>
    <xf numFmtId="0" fontId="12" fillId="7" borderId="1" xfId="0" applyFont="1" applyFill="1" applyBorder="1" applyAlignment="1">
      <alignment vertical="center"/>
    </xf>
    <xf numFmtId="0" fontId="12" fillId="44" borderId="1" xfId="0" applyFont="1" applyFill="1" applyBorder="1" applyAlignment="1">
      <alignment horizontal="left" vertical="center"/>
    </xf>
    <xf numFmtId="0" fontId="5" fillId="0" borderId="0" xfId="0" applyFont="1" applyAlignment="1">
      <alignment vertical="center" wrapText="1"/>
    </xf>
    <xf numFmtId="0" fontId="5" fillId="0" borderId="0" xfId="0" applyFont="1" applyAlignment="1">
      <alignment vertical="center"/>
    </xf>
    <xf numFmtId="0" fontId="23" fillId="0" borderId="0" xfId="0" applyFont="1" applyAlignment="1">
      <alignment horizontal="left"/>
    </xf>
    <xf numFmtId="0" fontId="23" fillId="0" borderId="0" xfId="0" applyFont="1" applyAlignment="1">
      <alignment horizontal="center"/>
    </xf>
    <xf numFmtId="0" fontId="11" fillId="0" borderId="1" xfId="0" applyFont="1" applyBorder="1" applyAlignment="1">
      <alignment horizontal="left" vertical="center"/>
    </xf>
    <xf numFmtId="0" fontId="11" fillId="8" borderId="1" xfId="0" applyFont="1" applyFill="1" applyBorder="1" applyAlignment="1">
      <alignment horizontal="center" vertical="center"/>
    </xf>
    <xf numFmtId="1" fontId="11" fillId="0" borderId="3" xfId="0" applyNumberFormat="1" applyFont="1" applyBorder="1" applyAlignment="1">
      <alignment horizontal="center" vertical="center"/>
    </xf>
    <xf numFmtId="0" fontId="0" fillId="0" borderId="5" xfId="0" applyBorder="1"/>
    <xf numFmtId="3" fontId="11" fillId="0" borderId="1" xfId="0" applyNumberFormat="1" applyFont="1" applyBorder="1" applyAlignment="1">
      <alignment horizontal="left" vertical="center"/>
    </xf>
    <xf numFmtId="166" fontId="11" fillId="0" borderId="4" xfId="0" applyNumberFormat="1" applyFont="1" applyBorder="1" applyAlignment="1">
      <alignment horizontal="center"/>
    </xf>
    <xf numFmtId="3" fontId="11" fillId="0" borderId="0" xfId="0" applyNumberFormat="1" applyFont="1" applyAlignment="1">
      <alignment horizontal="center" vertical="center"/>
    </xf>
    <xf numFmtId="3" fontId="11" fillId="0" borderId="3" xfId="0" applyNumberFormat="1" applyFont="1" applyBorder="1" applyAlignment="1">
      <alignment horizontal="center" vertical="center"/>
    </xf>
    <xf numFmtId="0" fontId="11" fillId="6" borderId="1" xfId="0" applyFont="1" applyFill="1" applyBorder="1" applyAlignment="1">
      <alignment horizontal="left" vertical="center"/>
    </xf>
    <xf numFmtId="3" fontId="11" fillId="6" borderId="1" xfId="0" applyNumberFormat="1" applyFont="1" applyFill="1" applyBorder="1" applyAlignment="1">
      <alignment horizontal="center" vertical="center"/>
    </xf>
    <xf numFmtId="0" fontId="16" fillId="0" borderId="1" xfId="0" applyFont="1" applyBorder="1" applyAlignment="1">
      <alignment horizontal="left" vertical="center"/>
    </xf>
    <xf numFmtId="4" fontId="11" fillId="0" borderId="1" xfId="0" applyNumberFormat="1" applyFont="1" applyBorder="1" applyAlignment="1">
      <alignment horizontal="center" vertical="center"/>
    </xf>
    <xf numFmtId="0" fontId="11" fillId="0" borderId="0" xfId="0" applyFont="1" applyAlignment="1">
      <alignment horizontal="center" vertical="center"/>
    </xf>
    <xf numFmtId="0" fontId="3" fillId="0" borderId="1" xfId="0" applyFont="1" applyBorder="1" applyAlignment="1">
      <alignment horizontal="center" vertical="center"/>
    </xf>
    <xf numFmtId="3" fontId="3" fillId="0" borderId="1" xfId="0" applyNumberFormat="1" applyFont="1" applyBorder="1" applyAlignment="1">
      <alignment horizontal="center" vertical="center"/>
    </xf>
    <xf numFmtId="0" fontId="0" fillId="0" borderId="9" xfId="0" applyBorder="1"/>
    <xf numFmtId="0" fontId="0" fillId="0" borderId="21" xfId="0" applyBorder="1"/>
    <xf numFmtId="0" fontId="3" fillId="0" borderId="1" xfId="0" applyFont="1" applyBorder="1" applyAlignment="1">
      <alignment horizontal="left" vertical="center"/>
    </xf>
    <xf numFmtId="166" fontId="3" fillId="0" borderId="1" xfId="0" applyNumberFormat="1" applyFont="1" applyBorder="1" applyAlignment="1">
      <alignment horizontal="center" vertical="center"/>
    </xf>
    <xf numFmtId="2" fontId="12" fillId="0" borderId="0" xfId="0" applyNumberFormat="1" applyFont="1" applyAlignment="1">
      <alignment horizontal="center" vertical="center"/>
    </xf>
    <xf numFmtId="0" fontId="11" fillId="0" borderId="0" xfId="0" applyFont="1" applyAlignment="1">
      <alignment horizontal="left" vertical="center" wrapText="1"/>
    </xf>
    <xf numFmtId="3" fontId="14" fillId="0" borderId="0" xfId="0" applyNumberFormat="1" applyFont="1" applyAlignment="1">
      <alignment horizontal="center" vertical="center"/>
    </xf>
    <xf numFmtId="3" fontId="11" fillId="7" borderId="1" xfId="0" applyNumberFormat="1" applyFont="1" applyFill="1" applyBorder="1" applyAlignment="1">
      <alignment horizontal="center" vertical="center"/>
    </xf>
    <xf numFmtId="3" fontId="11"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3" fillId="0" borderId="1" xfId="0" applyNumberFormat="1" applyFont="1" applyBorder="1" applyAlignment="1">
      <alignment horizontal="center"/>
    </xf>
    <xf numFmtId="0" fontId="0" fillId="0" borderId="20" xfId="0" applyBorder="1"/>
    <xf numFmtId="166" fontId="3" fillId="0" borderId="4" xfId="0" applyNumberFormat="1" applyFont="1" applyBorder="1" applyAlignment="1">
      <alignment horizontal="center" vertical="center"/>
    </xf>
    <xf numFmtId="0" fontId="3" fillId="0" borderId="19" xfId="0" applyFont="1" applyBorder="1" applyAlignment="1">
      <alignment horizontal="center" vertical="center"/>
    </xf>
    <xf numFmtId="166" fontId="11" fillId="0" borderId="1" xfId="0" applyNumberFormat="1" applyFont="1" applyBorder="1" applyAlignment="1">
      <alignment horizontal="center" vertical="center"/>
    </xf>
    <xf numFmtId="0" fontId="11" fillId="0" borderId="3" xfId="0" applyFont="1" applyBorder="1" applyAlignment="1">
      <alignment horizontal="center" vertical="center"/>
    </xf>
    <xf numFmtId="166" fontId="11" fillId="0" borderId="24" xfId="0" applyNumberFormat="1" applyFont="1" applyBorder="1" applyAlignment="1">
      <alignment horizontal="center" vertical="center"/>
    </xf>
    <xf numFmtId="0" fontId="11" fillId="0" borderId="3" xfId="0" applyFont="1" applyBorder="1" applyAlignment="1">
      <alignment horizontal="left"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0" fontId="11" fillId="0" borderId="0" xfId="0" applyFont="1" applyAlignment="1">
      <alignment horizontal="left" vertical="center"/>
    </xf>
    <xf numFmtId="0" fontId="3" fillId="0" borderId="0" xfId="0" applyFont="1" applyAlignment="1">
      <alignment horizontal="center" vertical="center"/>
    </xf>
    <xf numFmtId="0" fontId="11" fillId="0" borderId="0" xfId="0" applyFont="1" applyAlignment="1">
      <alignment horizontal="center"/>
    </xf>
    <xf numFmtId="0" fontId="3" fillId="0" borderId="3" xfId="0" applyFont="1" applyBorder="1" applyAlignment="1">
      <alignment horizontal="center" vertical="center"/>
    </xf>
    <xf numFmtId="0" fontId="23" fillId="0" borderId="1" xfId="0" applyFont="1" applyBorder="1" applyAlignment="1">
      <alignment horizontal="center" vertical="center"/>
    </xf>
    <xf numFmtId="0" fontId="3" fillId="0" borderId="3" xfId="0" applyFont="1" applyBorder="1" applyAlignment="1">
      <alignment horizontal="left" vertical="center"/>
    </xf>
    <xf numFmtId="3" fontId="14" fillId="0" borderId="3" xfId="0" applyNumberFormat="1" applyFont="1" applyBorder="1" applyAlignment="1">
      <alignment horizontal="center" vertical="center"/>
    </xf>
    <xf numFmtId="3" fontId="3" fillId="0" borderId="3" xfId="0" applyNumberFormat="1" applyFont="1" applyBorder="1" applyAlignment="1">
      <alignment horizontal="center" vertical="center"/>
    </xf>
    <xf numFmtId="1" fontId="23" fillId="0" borderId="1" xfId="0" applyNumberFormat="1" applyFont="1" applyBorder="1" applyAlignment="1">
      <alignment horizontal="center" vertical="center"/>
    </xf>
    <xf numFmtId="1" fontId="12" fillId="0" borderId="3" xfId="0" applyNumberFormat="1" applyFont="1" applyBorder="1" applyAlignment="1">
      <alignment horizontal="center" vertical="center"/>
    </xf>
    <xf numFmtId="0" fontId="5" fillId="0" borderId="3" xfId="0" applyFont="1" applyBorder="1" applyAlignment="1">
      <alignment horizontal="center" vertical="center"/>
    </xf>
    <xf numFmtId="0" fontId="2" fillId="0" borderId="3" xfId="0" applyFont="1" applyBorder="1" applyAlignment="1">
      <alignment horizontal="center" vertical="center"/>
    </xf>
    <xf numFmtId="3" fontId="2" fillId="0" borderId="3" xfId="0" applyNumberFormat="1" applyFont="1" applyBorder="1" applyAlignment="1">
      <alignment horizontal="center" vertical="center"/>
    </xf>
    <xf numFmtId="0" fontId="24" fillId="0" borderId="3" xfId="0" applyFont="1" applyBorder="1" applyAlignment="1">
      <alignment horizontal="left" vertical="center"/>
    </xf>
    <xf numFmtId="0" fontId="25" fillId="0" borderId="3" xfId="0" applyFont="1" applyBorder="1" applyAlignment="1">
      <alignment horizontal="left" vertical="center"/>
    </xf>
    <xf numFmtId="166" fontId="2" fillId="0" borderId="3" xfId="0" applyNumberFormat="1" applyFont="1" applyBorder="1" applyAlignment="1">
      <alignment horizontal="center" vertical="center"/>
    </xf>
    <xf numFmtId="166" fontId="11" fillId="0" borderId="3" xfId="0" applyNumberFormat="1" applyFont="1" applyBorder="1" applyAlignment="1">
      <alignment horizontal="center" vertical="center"/>
    </xf>
    <xf numFmtId="3" fontId="13" fillId="0" borderId="3" xfId="0" applyNumberFormat="1" applyFont="1" applyBorder="1" applyAlignment="1">
      <alignment horizontal="center" vertical="center"/>
    </xf>
    <xf numFmtId="166" fontId="28" fillId="0" borderId="0" xfId="0" applyNumberFormat="1" applyFont="1" applyAlignment="1">
      <alignment horizontal="center" vertical="center"/>
    </xf>
    <xf numFmtId="166" fontId="29" fillId="0" borderId="0" xfId="0" applyNumberFormat="1" applyFont="1" applyAlignment="1">
      <alignment horizontal="center" vertical="center"/>
    </xf>
    <xf numFmtId="166" fontId="30" fillId="0" borderId="0" xfId="0" applyNumberFormat="1" applyFont="1" applyAlignment="1">
      <alignment horizontal="left" vertical="center"/>
    </xf>
    <xf numFmtId="166" fontId="31" fillId="0" borderId="0" xfId="0" applyNumberFormat="1" applyFont="1" applyAlignment="1">
      <alignment horizontal="left" vertical="center"/>
    </xf>
    <xf numFmtId="166" fontId="26" fillId="0" borderId="1" xfId="0" applyNumberFormat="1" applyFont="1" applyBorder="1" applyAlignment="1">
      <alignment horizontal="center" vertical="center"/>
    </xf>
    <xf numFmtId="166" fontId="26" fillId="0" borderId="0" xfId="0" applyNumberFormat="1" applyFont="1" applyAlignment="1">
      <alignment horizontal="center" vertical="center"/>
    </xf>
    <xf numFmtId="166" fontId="28" fillId="0" borderId="20" xfId="0" applyNumberFormat="1" applyFont="1" applyBorder="1" applyAlignment="1">
      <alignment horizontal="center" vertical="center"/>
    </xf>
    <xf numFmtId="166" fontId="35" fillId="0" borderId="0" xfId="0" applyNumberFormat="1" applyFont="1" applyAlignment="1">
      <alignment horizontal="left" vertical="center"/>
    </xf>
    <xf numFmtId="166" fontId="29" fillId="0" borderId="0" xfId="0" applyNumberFormat="1" applyFont="1" applyAlignment="1">
      <alignment horizontal="left" vertical="center"/>
    </xf>
    <xf numFmtId="166" fontId="29" fillId="0" borderId="1" xfId="0" applyNumberFormat="1" applyFont="1" applyBorder="1" applyAlignment="1">
      <alignment horizontal="left"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165" fontId="37" fillId="0" borderId="1" xfId="0" applyNumberFormat="1" applyFont="1" applyBorder="1" applyAlignment="1">
      <alignment horizontal="center" vertical="center"/>
    </xf>
    <xf numFmtId="0" fontId="37" fillId="2" borderId="1" xfId="0" applyFont="1" applyFill="1" applyBorder="1" applyAlignment="1">
      <alignment horizontal="center" vertical="center"/>
    </xf>
    <xf numFmtId="3" fontId="37" fillId="2" borderId="1" xfId="0" applyNumberFormat="1" applyFont="1" applyFill="1" applyBorder="1" applyAlignment="1">
      <alignment horizontal="center" vertical="center"/>
    </xf>
    <xf numFmtId="3" fontId="37" fillId="0" borderId="1" xfId="0" applyNumberFormat="1" applyFont="1" applyBorder="1" applyAlignment="1">
      <alignment horizontal="center"/>
    </xf>
    <xf numFmtId="3" fontId="37" fillId="2" borderId="1" xfId="0" applyNumberFormat="1" applyFont="1" applyFill="1" applyBorder="1" applyAlignment="1">
      <alignment horizontal="center"/>
    </xf>
    <xf numFmtId="3" fontId="37" fillId="0" borderId="1" xfId="0" applyNumberFormat="1" applyFont="1" applyBorder="1" applyAlignment="1">
      <alignment horizontal="center" vertical="center"/>
    </xf>
    <xf numFmtId="2" fontId="5" fillId="2" borderId="1" xfId="0" applyNumberFormat="1" applyFont="1" applyFill="1" applyBorder="1" applyAlignment="1">
      <alignment horizontal="center" vertical="center"/>
    </xf>
    <xf numFmtId="2" fontId="5" fillId="0" borderId="1" xfId="0" applyNumberFormat="1" applyFont="1" applyBorder="1" applyAlignment="1">
      <alignment horizontal="center" vertical="center"/>
    </xf>
    <xf numFmtId="0" fontId="37" fillId="10" borderId="1" xfId="0" applyFont="1" applyFill="1" applyBorder="1" applyAlignment="1">
      <alignment horizontal="center" vertical="center"/>
    </xf>
    <xf numFmtId="3" fontId="37" fillId="10" borderId="1" xfId="0" applyNumberFormat="1" applyFont="1" applyFill="1" applyBorder="1" applyAlignment="1">
      <alignment horizontal="center" vertical="center"/>
    </xf>
    <xf numFmtId="3" fontId="37" fillId="10" borderId="1" xfId="0" applyNumberFormat="1" applyFont="1" applyFill="1" applyBorder="1" applyAlignment="1">
      <alignment horizontal="center"/>
    </xf>
    <xf numFmtId="0" fontId="37" fillId="11" borderId="1" xfId="0" applyFont="1" applyFill="1" applyBorder="1" applyAlignment="1">
      <alignment horizontal="center" vertical="center"/>
    </xf>
    <xf numFmtId="4" fontId="37" fillId="11" borderId="1" xfId="0" applyNumberFormat="1" applyFont="1" applyFill="1" applyBorder="1" applyAlignment="1">
      <alignment horizontal="center" vertical="center"/>
    </xf>
    <xf numFmtId="1" fontId="37" fillId="0" borderId="1" xfId="0" applyNumberFormat="1" applyFont="1" applyBorder="1" applyAlignment="1">
      <alignment horizontal="center" vertical="center"/>
    </xf>
    <xf numFmtId="0" fontId="37" fillId="0" borderId="1" xfId="0" applyFont="1" applyBorder="1" applyAlignment="1">
      <alignment horizontal="left" vertical="center"/>
    </xf>
    <xf numFmtId="4" fontId="37" fillId="0" borderId="1" xfId="0" applyNumberFormat="1" applyFont="1" applyBorder="1" applyAlignment="1">
      <alignment horizontal="center" vertical="center"/>
    </xf>
    <xf numFmtId="0" fontId="37" fillId="11" borderId="1" xfId="0" applyFont="1" applyFill="1" applyBorder="1" applyAlignment="1">
      <alignment horizontal="left" vertical="center"/>
    </xf>
    <xf numFmtId="0" fontId="37" fillId="11" borderId="1" xfId="0" applyFont="1" applyFill="1" applyBorder="1" applyAlignment="1">
      <alignment vertical="center"/>
    </xf>
    <xf numFmtId="4" fontId="39" fillId="0" borderId="1" xfId="0" applyNumberFormat="1" applyFont="1" applyBorder="1" applyAlignment="1">
      <alignment horizontal="center" vertical="center"/>
    </xf>
    <xf numFmtId="4" fontId="40" fillId="0" borderId="1" xfId="0" applyNumberFormat="1" applyFont="1" applyBorder="1" applyAlignment="1">
      <alignment horizontal="center" vertical="center"/>
    </xf>
    <xf numFmtId="4" fontId="40" fillId="11" borderId="1" xfId="0" applyNumberFormat="1" applyFont="1" applyFill="1" applyBorder="1" applyAlignment="1">
      <alignment horizontal="center" vertical="center"/>
    </xf>
    <xf numFmtId="0" fontId="37" fillId="5" borderId="1" xfId="0" applyFont="1" applyFill="1" applyBorder="1" applyAlignment="1">
      <alignment horizontal="center" vertical="center"/>
    </xf>
    <xf numFmtId="0" fontId="0" fillId="0" borderId="23" xfId="0" applyBorder="1"/>
    <xf numFmtId="3" fontId="5" fillId="5" borderId="1" xfId="0" applyNumberFormat="1" applyFont="1" applyFill="1" applyBorder="1" applyAlignment="1">
      <alignment horizontal="center" vertical="center"/>
    </xf>
    <xf numFmtId="168" fontId="37" fillId="0" borderId="21" xfId="0" applyNumberFormat="1" applyFont="1" applyBorder="1" applyAlignment="1">
      <alignment horizontal="left" vertical="center"/>
    </xf>
    <xf numFmtId="0" fontId="37" fillId="42" borderId="1" xfId="0" applyFont="1" applyFill="1" applyBorder="1" applyAlignment="1">
      <alignment horizontal="center"/>
    </xf>
    <xf numFmtId="173" fontId="37" fillId="42" borderId="1" xfId="0" applyNumberFormat="1" applyFont="1" applyFill="1" applyBorder="1" applyAlignment="1">
      <alignment horizontal="left"/>
    </xf>
    <xf numFmtId="0" fontId="0" fillId="0" borderId="1" xfId="0" applyBorder="1" applyAlignment="1">
      <alignment horizontal="left" vertical="center" wrapText="1"/>
    </xf>
    <xf numFmtId="173"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23" fillId="9" borderId="0" xfId="0" applyFont="1" applyFill="1" applyAlignment="1">
      <alignment horizontal="center" vertical="center"/>
    </xf>
    <xf numFmtId="0" fontId="11" fillId="0" borderId="1" xfId="0" applyFont="1" applyBorder="1" applyAlignment="1">
      <alignment horizontal="center" vertical="center" textRotation="90"/>
    </xf>
    <xf numFmtId="3" fontId="12" fillId="5" borderId="1" xfId="0" applyNumberFormat="1" applyFont="1" applyFill="1" applyBorder="1" applyAlignment="1">
      <alignment horizontal="center"/>
    </xf>
    <xf numFmtId="3" fontId="12" fillId="0" borderId="1" xfId="0" applyNumberFormat="1" applyFont="1" applyBorder="1" applyAlignment="1">
      <alignment horizontal="center" vertical="center"/>
    </xf>
    <xf numFmtId="3" fontId="12" fillId="0" borderId="1" xfId="0" applyNumberFormat="1" applyFont="1" applyBorder="1" applyAlignment="1">
      <alignment horizontal="center"/>
    </xf>
    <xf numFmtId="3" fontId="12" fillId="43" borderId="1" xfId="0" applyNumberFormat="1" applyFont="1" applyFill="1" applyBorder="1" applyAlignment="1">
      <alignment horizontal="center" vertical="center"/>
    </xf>
    <xf numFmtId="3" fontId="12" fillId="6" borderId="1" xfId="0" applyNumberFormat="1" applyFont="1" applyFill="1" applyBorder="1" applyAlignment="1">
      <alignment horizontal="center" vertical="center"/>
    </xf>
    <xf numFmtId="3" fontId="12" fillId="7" borderId="1" xfId="0" applyNumberFormat="1" applyFont="1" applyFill="1" applyBorder="1" applyAlignment="1">
      <alignment horizontal="center" vertical="center"/>
    </xf>
    <xf numFmtId="3" fontId="12" fillId="44"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opLeftCell="A26" zoomScale="60" zoomScaleNormal="60" workbookViewId="0">
      <selection activeCell="F3" sqref="F3"/>
    </sheetView>
  </sheetViews>
  <sheetFormatPr baseColWidth="10" defaultColWidth="10.5" defaultRowHeight="18"/>
  <cols>
    <col min="1" max="1" width="8.5" style="15" customWidth="1"/>
    <col min="2" max="2" width="32.5" style="16" customWidth="1"/>
    <col min="3" max="3" width="0.5" style="16" customWidth="1"/>
    <col min="4" max="9" width="9.33203125" style="17" customWidth="1"/>
    <col min="10" max="10" width="1" style="17" customWidth="1"/>
    <col min="11" max="14" width="9.33203125" style="17" customWidth="1"/>
    <col min="15" max="15" width="2" style="17" customWidth="1"/>
    <col min="16" max="16" width="1" style="17" hidden="1" customWidth="1"/>
    <col min="17" max="19" width="9.33203125" style="17" customWidth="1"/>
    <col min="20" max="20" width="1" style="17" customWidth="1"/>
    <col min="21" max="23" width="9.33203125" style="17" customWidth="1"/>
    <col min="24" max="24" width="2" style="17" customWidth="1"/>
    <col min="25" max="27" width="9.33203125" style="17" customWidth="1"/>
    <col min="28" max="28" width="2" style="17" customWidth="1"/>
    <col min="29" max="30" width="9.33203125" style="17" customWidth="1"/>
    <col min="31" max="31" width="2" style="17" customWidth="1"/>
    <col min="32" max="34" width="10" style="17" hidden="1" customWidth="1"/>
    <col min="35" max="36" width="9.33203125" style="17" customWidth="1"/>
    <col min="37" max="37" width="1" style="17" customWidth="1"/>
    <col min="38" max="38" width="9.33203125" style="17" customWidth="1"/>
    <col min="39" max="39" width="1" style="17" customWidth="1"/>
    <col min="40" max="48" width="16" style="17" hidden="1" customWidth="1"/>
    <col min="49" max="64" width="9.33203125" style="17" customWidth="1"/>
    <col min="65" max="65" width="0.5" style="17" customWidth="1"/>
    <col min="66" max="66" width="14.33203125" style="15" customWidth="1"/>
    <col min="67" max="67" width="10.5" style="18"/>
    <col min="68" max="1024" width="10.5" style="15"/>
  </cols>
  <sheetData>
    <row r="1" spans="1:74" ht="94.5" customHeight="1">
      <c r="B1" s="19">
        <f ca="1">TODAY()+1</f>
        <v>46028</v>
      </c>
      <c r="C1" s="20"/>
      <c r="D1" s="14" t="s">
        <v>0</v>
      </c>
      <c r="E1" s="14"/>
      <c r="F1" s="14"/>
      <c r="G1" s="22" t="s">
        <v>1</v>
      </c>
      <c r="H1" s="21" t="s">
        <v>2</v>
      </c>
      <c r="I1" s="21" t="s">
        <v>3</v>
      </c>
      <c r="J1" s="21"/>
      <c r="K1" s="14" t="s">
        <v>4</v>
      </c>
      <c r="L1" s="14"/>
      <c r="M1" s="14"/>
      <c r="N1" s="23" t="s">
        <v>5</v>
      </c>
      <c r="O1" s="24"/>
      <c r="Q1" s="14" t="s">
        <v>6</v>
      </c>
      <c r="R1" s="14"/>
      <c r="S1" s="21" t="s">
        <v>7</v>
      </c>
      <c r="U1" s="14" t="s">
        <v>8</v>
      </c>
      <c r="V1" s="14"/>
      <c r="W1" s="14"/>
      <c r="Y1" s="13" t="s">
        <v>9</v>
      </c>
      <c r="Z1" s="13"/>
      <c r="AA1" s="13"/>
      <c r="AC1" s="14" t="s">
        <v>10</v>
      </c>
      <c r="AD1" s="14"/>
      <c r="AF1" s="12"/>
      <c r="AG1" s="12"/>
      <c r="AI1" s="14" t="s">
        <v>11</v>
      </c>
      <c r="AJ1" s="14"/>
      <c r="AK1" s="26"/>
      <c r="AL1" s="27" t="s">
        <v>12</v>
      </c>
      <c r="AN1" s="26" t="s">
        <v>13</v>
      </c>
      <c r="AP1" s="28"/>
      <c r="AR1" s="11"/>
      <c r="AS1" s="11"/>
      <c r="AT1" s="29"/>
      <c r="AU1" s="29"/>
      <c r="AV1" s="29"/>
      <c r="AW1" s="30" t="s">
        <v>14</v>
      </c>
      <c r="AX1" s="10" t="s">
        <v>15</v>
      </c>
      <c r="AY1" s="10" t="s">
        <v>15</v>
      </c>
      <c r="AZ1" s="10" t="s">
        <v>15</v>
      </c>
      <c r="BA1" s="25" t="s">
        <v>16</v>
      </c>
      <c r="BB1" s="31" t="s">
        <v>17</v>
      </c>
      <c r="BC1" s="32" t="s">
        <v>18</v>
      </c>
      <c r="BD1" s="33" t="s">
        <v>19</v>
      </c>
      <c r="BE1" s="33" t="s">
        <v>20</v>
      </c>
      <c r="BF1" s="34" t="s">
        <v>21</v>
      </c>
      <c r="BG1" s="35" t="s">
        <v>22</v>
      </c>
      <c r="BH1" s="36" t="s">
        <v>23</v>
      </c>
      <c r="BI1" s="37" t="s">
        <v>24</v>
      </c>
      <c r="BJ1" s="37" t="s">
        <v>25</v>
      </c>
      <c r="BK1" s="38" t="s">
        <v>26</v>
      </c>
      <c r="BL1" s="21" t="s">
        <v>27</v>
      </c>
      <c r="BM1" s="39"/>
      <c r="BO1" s="40" t="s">
        <v>28</v>
      </c>
      <c r="BP1" s="41" t="s">
        <v>29</v>
      </c>
    </row>
    <row r="2" spans="1:74" ht="17.25" customHeight="1">
      <c r="B2" s="42"/>
      <c r="C2" s="42"/>
      <c r="D2" s="43" t="s">
        <v>30</v>
      </c>
      <c r="E2" s="43" t="s">
        <v>31</v>
      </c>
      <c r="F2" s="43" t="s">
        <v>32</v>
      </c>
      <c r="G2" s="43" t="s">
        <v>30</v>
      </c>
      <c r="H2" s="43" t="s">
        <v>31</v>
      </c>
      <c r="I2" s="43" t="s">
        <v>30</v>
      </c>
      <c r="K2" s="43" t="s">
        <v>30</v>
      </c>
      <c r="L2" s="43" t="s">
        <v>31</v>
      </c>
      <c r="M2" s="43" t="s">
        <v>32</v>
      </c>
      <c r="N2" s="43" t="s">
        <v>30</v>
      </c>
      <c r="O2" s="43"/>
      <c r="Q2" s="43" t="s">
        <v>30</v>
      </c>
      <c r="R2" s="43" t="s">
        <v>31</v>
      </c>
      <c r="S2" s="44" t="s">
        <v>30</v>
      </c>
      <c r="U2" s="43" t="s">
        <v>30</v>
      </c>
      <c r="V2" s="43" t="s">
        <v>31</v>
      </c>
      <c r="W2" s="45" t="s">
        <v>32</v>
      </c>
      <c r="Y2" s="45" t="s">
        <v>30</v>
      </c>
      <c r="Z2" s="45" t="s">
        <v>31</v>
      </c>
      <c r="AA2" s="45" t="s">
        <v>32</v>
      </c>
      <c r="AC2" s="43" t="s">
        <v>30</v>
      </c>
      <c r="AD2" s="43" t="s">
        <v>31</v>
      </c>
      <c r="AF2" s="43"/>
      <c r="AG2" s="43"/>
      <c r="AI2" s="43" t="s">
        <v>30</v>
      </c>
      <c r="AJ2" s="43" t="s">
        <v>31</v>
      </c>
      <c r="AL2" s="46" t="s">
        <v>30</v>
      </c>
      <c r="AW2" s="47" t="s">
        <v>30</v>
      </c>
      <c r="AX2" s="47" t="s">
        <v>30</v>
      </c>
      <c r="AY2" s="47" t="s">
        <v>31</v>
      </c>
      <c r="AZ2" s="48" t="s">
        <v>32</v>
      </c>
      <c r="BA2" s="46" t="s">
        <v>30</v>
      </c>
      <c r="BB2" s="49" t="s">
        <v>30</v>
      </c>
      <c r="BC2" s="47" t="s">
        <v>30</v>
      </c>
      <c r="BD2" s="43" t="s">
        <v>30</v>
      </c>
      <c r="BE2" s="43" t="s">
        <v>30</v>
      </c>
      <c r="BF2" s="43" t="s">
        <v>30</v>
      </c>
      <c r="BG2" s="43" t="s">
        <v>30</v>
      </c>
      <c r="BH2" s="50" t="s">
        <v>30</v>
      </c>
      <c r="BI2" s="45" t="s">
        <v>30</v>
      </c>
      <c r="BJ2" s="45" t="s">
        <v>30</v>
      </c>
      <c r="BK2" s="45" t="s">
        <v>30</v>
      </c>
      <c r="BL2" s="45"/>
    </row>
    <row r="3" spans="1:74" ht="45.75" customHeight="1">
      <c r="B3" s="51" t="str">
        <f>cp_bl!L2</f>
        <v/>
      </c>
      <c r="C3" s="52"/>
      <c r="D3" s="53">
        <f>SUMIFS(cp_cmd!$G:$G,cp_cmd!$D:$D,"="&amp;$B3,cp_cmd!$I:$I,"="&amp;D$1,cp_cmd!$J:$J,"=500g")</f>
        <v>0</v>
      </c>
      <c r="E3" s="53">
        <f>SUMIFS(cp_cmd!$G:$G,cp_cmd!$D:$D,"="&amp;$B3,cp_cmd!$I:$I,"="&amp;D$1,cp_cmd!$J:$J,"=1000g")</f>
        <v>0</v>
      </c>
      <c r="F3" s="53">
        <f>SUMIFS(cp_cmd!$G:$G,cp_cmd!$D:$D,"="&amp;$B3,cp_cmd!$I:$I,"="&amp;D$1,cp_cmd!$J:$J,"=3000g")</f>
        <v>0</v>
      </c>
      <c r="G3" s="54">
        <f>SUMIFS(cp_cmd!$G:$G,cp_cmd!$D:$D,"="&amp;$B3,cp_cmd!$I:$I,"="&amp;G$1,cp_cmd!$J:$J,"=500g")</f>
        <v>0</v>
      </c>
      <c r="H3" s="53">
        <f>SUMIFS(cp_cmd!$G:$G,cp_cmd!$D:$D,"="&amp;$B3,cp_cmd!$I:$I,"="&amp;H$1,cp_cmd!$J:$J,"=1000g")</f>
        <v>0</v>
      </c>
      <c r="I3" s="54">
        <f>SUMIFS(cp_cmd!$G:$G,cp_cmd!$D:$D,"="&amp;$B3,cp_cmd!$I:$I,"="&amp;I$1,cp_cmd!$J:$J,"=500g")</f>
        <v>0</v>
      </c>
      <c r="J3" s="55"/>
      <c r="K3" s="54">
        <f>SUMIFS(cp_cmd!$G:$G,cp_cmd!$D:$D,"="&amp;$B3,cp_cmd!$I:$I,"="&amp;K$1,cp_cmd!$J:$J,"=500g")</f>
        <v>0</v>
      </c>
      <c r="L3" s="54">
        <f>SUMIFS(cp_cmd!$G:$G,cp_cmd!$D:$D,"="&amp;$B3,cp_cmd!$I:$I,"="&amp;K$1,cp_cmd!$J:$J,"=1000g")</f>
        <v>0</v>
      </c>
      <c r="M3" s="54">
        <f>SUMIFS(cp_cmd!$G:$G,cp_cmd!$D:$D,"="&amp;$B3,cp_cmd!$I:$I,"="&amp;K$1,cp_cmd!$J:$J,"=3000g")</f>
        <v>0</v>
      </c>
      <c r="N3" s="54">
        <f>SUMIFS(cp_cmd!$G:$G,cp_cmd!$D:$D,"="&amp;$B3,cp_cmd!$I:$I,"="&amp;N$1,cp_cmd!$J:$J,"=500g")</f>
        <v>0</v>
      </c>
      <c r="O3" s="54"/>
      <c r="P3" s="55"/>
      <c r="Q3" s="54">
        <f>SUMIFS(cp_cmd!$G:$G,cp_cmd!$D:$D,"="&amp;$B3,cp_cmd!$I:$I,"="&amp;Q$1,cp_cmd!$J:$J,"=500g")</f>
        <v>0</v>
      </c>
      <c r="R3" s="54">
        <f>SUMIFS(cp_cmd!$G:$G,cp_cmd!$D:$D,"="&amp;$B3,cp_cmd!$I:$I,"="&amp;Q$1,cp_cmd!$J:$J,"=1000g")</f>
        <v>0</v>
      </c>
      <c r="S3" s="53">
        <f>SUMIFS(cp_cmd!$G:$G,cp_cmd!$D:$D,"="&amp;$B3,cp_cmd!$I:$I,"="&amp;S$1,cp_cmd!$J:$J,"=500g")</f>
        <v>0</v>
      </c>
      <c r="T3" s="55"/>
      <c r="U3" s="54">
        <f>SUMIFS(cp_cmd!$G:$G,cp_cmd!$D:$D,"="&amp;$B3,cp_cmd!$I:$I,"="&amp;U$1,cp_cmd!$J:$J,"=500g")</f>
        <v>0</v>
      </c>
      <c r="V3" s="54">
        <f>SUMIFS(cp_cmd!$G:$G,cp_cmd!$D:$D,"="&amp;$B3,cp_cmd!$I:$I,"="&amp;U$1,cp_cmd!$J:$J,"=1000g")</f>
        <v>0</v>
      </c>
      <c r="W3" s="54">
        <f>SUMIFS(cp_cmd!$G:$G,cp_cmd!$D:$D,"="&amp;$B3,cp_cmd!$I:$I,"="&amp;U$1,cp_cmd!$J:$J,"=2000g")</f>
        <v>0</v>
      </c>
      <c r="X3" s="55"/>
      <c r="Y3" s="56">
        <f>SUMIFS(cp_cmd!$G:$G,cp_cmd!$D:$D,"="&amp;$B3,cp_cmd!$I:$I,"="&amp;Y$1,cp_cmd!$J:$J,"=500g")</f>
        <v>0</v>
      </c>
      <c r="Z3" s="56">
        <f>SUMIFS(cp_cmd!$G:$G,cp_cmd!$D:$D,"="&amp;$B3,cp_cmd!$I:$I,"="&amp;Y$1,cp_cmd!$J:$J,"=1000g")</f>
        <v>0</v>
      </c>
      <c r="AA3" s="56">
        <f>SUMIFS(cp_cmd!$G:$G,cp_cmd!$D:$D,"="&amp;$B3,cp_cmd!$I:$I,"="&amp;Y$1,cp_cmd!$J:$J,"=3000g")</f>
        <v>0</v>
      </c>
      <c r="AB3" s="55"/>
      <c r="AC3" s="54">
        <f>SUMIFS(cp_cmd!$G:$G,cp_cmd!$D:$D,"="&amp;$B3,cp_cmd!$I:$I,"="&amp;AC$1,cp_cmd!$J:$J,"=500g")</f>
        <v>0</v>
      </c>
      <c r="AD3" s="54">
        <f>SUMIFS(cp_cmd!$G:$G,cp_cmd!$D:$D,"="&amp;$B3,cp_cmd!$I:$I,"="&amp;AC$1,cp_cmd!$J:$J,"=1000g")</f>
        <v>0</v>
      </c>
      <c r="AE3" s="55"/>
      <c r="AF3" s="55"/>
      <c r="AG3" s="55"/>
      <c r="AH3" s="55"/>
      <c r="AI3" s="54">
        <f>SUMIFS(cp_cmd!$G:$G,cp_cmd!$D:$D,"="&amp;$B3,cp_cmd!$I:$I,"="&amp;AI$1,cp_cmd!$J:$J,"=500g")</f>
        <v>0</v>
      </c>
      <c r="AJ3" s="54">
        <f>SUMIFS(cp_cmd!$G:$G,cp_cmd!$D:$D,"="&amp;$B3,cp_cmd!$I:$I,"="&amp;AI$1,cp_cmd!$J:$J,"=1000g")</f>
        <v>0</v>
      </c>
      <c r="AK3" s="57"/>
      <c r="AL3" s="58">
        <f>SUMIFS(cp_cmd!$G:$G,cp_cmd!$D:$D,"="&amp;$B3,cp_cmd!$I:$I,"="&amp;AL$1,cp_cmd!$J:$J,"=500g")</f>
        <v>0</v>
      </c>
      <c r="AM3" s="55"/>
      <c r="AN3" s="55">
        <f>SUMIFS(cp_cmd!$G:$G,cp_cmd!$D:$D,"="&amp;$B3,cp_cmd!$I:$I,"="&amp;AN$1,cp_cmd!$J:$J,"=500g")</f>
        <v>0</v>
      </c>
      <c r="AO3" s="55"/>
      <c r="AP3" s="55"/>
      <c r="AQ3" s="55"/>
      <c r="AR3" s="55"/>
      <c r="AS3" s="55"/>
      <c r="AT3" s="55"/>
      <c r="AU3" s="55"/>
      <c r="AV3" s="55"/>
      <c r="AW3" s="54">
        <f>SUMIFS(cp_cmd!$G:$G,cp_cmd!$D:$D,"="&amp;$B3,cp_cmd!$I:$I,"="&amp;AW$1,cp_cmd!$J:$J,"=500g")</f>
        <v>0</v>
      </c>
      <c r="AX3" s="54">
        <f>SUMIFS(cp_cmd!$G:$G,cp_cmd!$D:$D,"="&amp;$B3,cp_cmd!$I:$I,"="&amp;AX$1,cp_cmd!$J:$J,"=500g")</f>
        <v>0</v>
      </c>
      <c r="AY3" s="54">
        <f>SUMIFS(cp_cmd!$G:$G,cp_cmd!$D:$D,"="&amp;$B3,cp_cmd!$I:$I,"="&amp;AX$1,cp_cmd!$J:$J,"=1000g")</f>
        <v>0</v>
      </c>
      <c r="AZ3" s="57">
        <f>SUMIFS(cp_cmd!$G:$G,cp_cmd!$D:$D,"="&amp;$B3,cp_cmd!$I:$I,"="&amp;AZ$1,cp_cmd!$J:$J,"=2000g")</f>
        <v>0</v>
      </c>
      <c r="BA3" s="58">
        <f>SUMIFS(cp_cmd!$G:$G,cp_cmd!$D:$D,"="&amp;$B3,cp_cmd!$I:$I,"="&amp;BA$1,cp_cmd!$J:$J,"=500g")</f>
        <v>0</v>
      </c>
      <c r="BB3" s="53">
        <f>SUMIFS(cp_cmd!$G:$G,cp_cmd!$D:$D,"="&amp;$B3,cp_cmd!$I:$I,"="&amp;BB$1,cp_cmd!$J:$J,"=500g")</f>
        <v>0</v>
      </c>
      <c r="BC3" s="54">
        <f>SUMIFS(cp_cmd!$G:$G,cp_cmd!$D:$D,"="&amp;$B3,cp_cmd!$I:$I,"="&amp;BC$1,cp_cmd!$J:$J,"=350g")</f>
        <v>0</v>
      </c>
      <c r="BD3" s="54">
        <f>SUMIFS(cp_cmd!$G:$G,cp_cmd!$D:$D,"="&amp;$B3,cp_cmd!$I:$I,"="&amp;BD$1,cp_cmd!$J:$J,"=350g")</f>
        <v>0</v>
      </c>
      <c r="BE3" s="54">
        <f>SUMIFS(cp_cmd!$G:$G,cp_cmd!$D:$D,"="&amp;$B3,cp_cmd!$I:$I,"="&amp;BE$1,cp_cmd!$J:$J,"=350g")</f>
        <v>0</v>
      </c>
      <c r="BF3" s="53">
        <f>SUMIFS(cp_cmd!$G:$G,cp_cmd!$D:$D,"="&amp;$B3,cp_cmd!$I:$I,"="&amp;BF$1,cp_cmd!$J:$J,"=500g")</f>
        <v>0</v>
      </c>
      <c r="BG3" s="53">
        <f>SUMIFS(cp_cmd!$G:$G,cp_cmd!$D:$D,"="&amp;$B3,cp_cmd!$I:$I,"="&amp;BG$1,cp_cmd!$J:$J,"=500g")</f>
        <v>0</v>
      </c>
      <c r="BH3" s="54">
        <f>SUMIFS(cp_cmd!$G:$G,cp_cmd!$D:$D,"="&amp;$B3,cp_cmd!$I:$I,"="&amp;BH$1,cp_cmd!$J:$J,"=150g")+SUMIFS(cp_cmd!$G:$G,cp_cmd!$D:$D,"="&amp;$B3,cp_cmd!$I:$I,"="&amp;BH$1,cp_cmd!$J:$J,"=120g")</f>
        <v>0</v>
      </c>
      <c r="BI3" s="54">
        <f>SUMIFS(cp_cmd!$G:$G,cp_cmd!$D:$D,"="&amp;$B3,cp_cmd!$I:$I,"="&amp;BI$1,cp_cmd!$J:$J,"=150g")+SUMIFS(cp_cmd!$G:$G,cp_cmd!$D:$D,"="&amp;$B3,cp_cmd!$I:$I,"="&amp;BI$1,cp_cmd!$J:$J,"=120g")</f>
        <v>0</v>
      </c>
      <c r="BJ3" s="54">
        <f>SUMIFS(cp_cmd!$G:$G,cp_cmd!$D:$D,"="&amp;$B3,cp_cmd!$I:$I,"="&amp;BJ$1,cp_cmd!$J:$J,"=260g")</f>
        <v>0</v>
      </c>
      <c r="BK3" s="53">
        <f>SUMIFS(cp_cmd!$G:$G,cp_cmd!$D:$D,"="&amp;$B3,cp_cmd!$I:$I,"="&amp;BK$1,cp_cmd!$J:$J,"=500g")</f>
        <v>0</v>
      </c>
      <c r="BL3" s="54">
        <f t="shared" ref="BL3:BL38" si="0">SUM(D3:BK3)</f>
        <v>0</v>
      </c>
    </row>
    <row r="4" spans="1:74" s="17" customFormat="1" ht="38.25" customHeight="1">
      <c r="A4" s="15"/>
      <c r="B4" s="59" t="str">
        <f>cp_bl!L3</f>
        <v/>
      </c>
      <c r="C4" s="60"/>
      <c r="D4" s="53">
        <f>SUMIFS(cp_cmd!$G:$G,cp_cmd!$D:$D,"="&amp;$B4,cp_cmd!$I:$I,"="&amp;D$1,cp_cmd!$J:$J,"=500g")</f>
        <v>0</v>
      </c>
      <c r="E4" s="53">
        <f>SUMIFS(cp_cmd!$G:$G,cp_cmd!$D:$D,"="&amp;$B4,cp_cmd!$I:$I,"="&amp;D$1,cp_cmd!$J:$J,"=1000g")</f>
        <v>0</v>
      </c>
      <c r="F4" s="53">
        <f>SUMIFS(cp_cmd!$G:$G,cp_cmd!$D:$D,"="&amp;$B4,cp_cmd!$I:$I,"="&amp;D$1,cp_cmd!$J:$J,"=3000g")</f>
        <v>0</v>
      </c>
      <c r="G4" s="54">
        <f>SUMIFS(cp_cmd!$G:$G,cp_cmd!$D:$D,"="&amp;$B4,cp_cmd!$I:$I,"="&amp;G$1,cp_cmd!$J:$J,"=500g")</f>
        <v>0</v>
      </c>
      <c r="H4" s="53">
        <f>SUMIFS(cp_cmd!$G:$G,cp_cmd!$D:$D,"="&amp;$B4,cp_cmd!$I:$I,"="&amp;H$1,cp_cmd!$J:$J,"=1000g")</f>
        <v>0</v>
      </c>
      <c r="I4" s="54">
        <f>SUMIFS(cp_cmd!$G:$G,cp_cmd!$D:$D,"="&amp;$B4,cp_cmd!$I:$I,"="&amp;I$1,cp_cmd!$J:$J,"=500g")</f>
        <v>0</v>
      </c>
      <c r="J4" s="55"/>
      <c r="K4" s="54">
        <f>SUMIFS(cp_cmd!$G:$G,cp_cmd!$D:$D,"="&amp;$B4,cp_cmd!$I:$I,"="&amp;K$1,cp_cmd!$J:$J,"=500g")</f>
        <v>0</v>
      </c>
      <c r="L4" s="54">
        <f>SUMIFS(cp_cmd!$G:$G,cp_cmd!$D:$D,"="&amp;$B4,cp_cmd!$I:$I,"="&amp;K$1,cp_cmd!$J:$J,"=1000g")</f>
        <v>0</v>
      </c>
      <c r="M4" s="54">
        <f>SUMIFS(cp_cmd!$G:$G,cp_cmd!$D:$D,"="&amp;$B4,cp_cmd!$I:$I,"="&amp;K$1,cp_cmd!$J:$J,"=3000g")</f>
        <v>0</v>
      </c>
      <c r="N4" s="54">
        <f>SUMIFS(cp_cmd!$G:$G,cp_cmd!$D:$D,"="&amp;$B4,cp_cmd!$I:$I,"="&amp;N$1,cp_cmd!$J:$J,"=500g")</f>
        <v>0</v>
      </c>
      <c r="O4" s="54"/>
      <c r="P4" s="55"/>
      <c r="Q4" s="54">
        <f>SUMIFS(cp_cmd!$G:$G,cp_cmd!$D:$D,"="&amp;$B4,cp_cmd!$I:$I,"="&amp;Q$1,cp_cmd!$J:$J,"=500g")</f>
        <v>0</v>
      </c>
      <c r="R4" s="54">
        <f>SUMIFS(cp_cmd!$G:$G,cp_cmd!$D:$D,"="&amp;$B4,cp_cmd!$I:$I,"="&amp;Q$1,cp_cmd!$J:$J,"=1000g")</f>
        <v>0</v>
      </c>
      <c r="S4" s="53">
        <f>SUMIFS(cp_cmd!$G:$G,cp_cmd!$D:$D,"="&amp;$B4,cp_cmd!$I:$I,"="&amp;S$1,cp_cmd!$J:$J,"=500g")</f>
        <v>0</v>
      </c>
      <c r="T4" s="55"/>
      <c r="U4" s="54">
        <f>SUMIFS(cp_cmd!$G:$G,cp_cmd!$D:$D,"="&amp;$B4,cp_cmd!$I:$I,"="&amp;U$1,cp_cmd!$J:$J,"=500g")</f>
        <v>0</v>
      </c>
      <c r="V4" s="54">
        <f>SUMIFS(cp_cmd!$G:$G,cp_cmd!$D:$D,"="&amp;$B4,cp_cmd!$I:$I,"="&amp;U$1,cp_cmd!$J:$J,"=1000g")</f>
        <v>0</v>
      </c>
      <c r="W4" s="54">
        <f>SUMIFS(cp_cmd!$G:$G,cp_cmd!$D:$D,"="&amp;$B4,cp_cmd!$I:$I,"="&amp;U$1,cp_cmd!$J:$J,"=2000g")</f>
        <v>0</v>
      </c>
      <c r="X4" s="55"/>
      <c r="Y4" s="56">
        <f>SUMIFS(cp_cmd!$G:$G,cp_cmd!$D:$D,"="&amp;$B4,cp_cmd!$I:$I,"="&amp;Y$1,cp_cmd!$J:$J,"=500g")</f>
        <v>0</v>
      </c>
      <c r="Z4" s="56">
        <f>SUMIFS(cp_cmd!$G:$G,cp_cmd!$D:$D,"="&amp;$B4,cp_cmd!$I:$I,"="&amp;Y$1,cp_cmd!$J:$J,"=1000g")</f>
        <v>0</v>
      </c>
      <c r="AA4" s="56">
        <f>SUMIFS(cp_cmd!$G:$G,cp_cmd!$D:$D,"="&amp;$B4,cp_cmd!$I:$I,"="&amp;Y$1,cp_cmd!$J:$J,"=3000g")</f>
        <v>0</v>
      </c>
      <c r="AB4" s="55"/>
      <c r="AC4" s="54">
        <f>SUMIFS(cp_cmd!$G:$G,cp_cmd!$D:$D,"="&amp;$B4,cp_cmd!$I:$I,"="&amp;AC$1,cp_cmd!$J:$J,"=500g")</f>
        <v>0</v>
      </c>
      <c r="AD4" s="54">
        <f>SUMIFS(cp_cmd!$G:$G,cp_cmd!$D:$D,"="&amp;$B4,cp_cmd!$I:$I,"="&amp;AC$1,cp_cmd!$J:$J,"=1000g")</f>
        <v>0</v>
      </c>
      <c r="AE4" s="55"/>
      <c r="AF4" s="55"/>
      <c r="AG4" s="55"/>
      <c r="AH4" s="55"/>
      <c r="AI4" s="54">
        <f>SUMIFS(cp_cmd!$G:$G,cp_cmd!$D:$D,"="&amp;$B4,cp_cmd!$I:$I,"="&amp;AI$1,cp_cmd!$J:$J,"=500g")</f>
        <v>0</v>
      </c>
      <c r="AJ4" s="54">
        <f>SUMIFS(cp_cmd!$G:$G,cp_cmd!$D:$D,"="&amp;$B4,cp_cmd!$I:$I,"="&amp;AI$1,cp_cmd!$J:$J,"=1000g")</f>
        <v>0</v>
      </c>
      <c r="AK4" s="57"/>
      <c r="AL4" s="58">
        <f>SUMIFS(cp_cmd!$G:$G,cp_cmd!$D:$D,"="&amp;$B4,cp_cmd!$I:$I,"="&amp;AL$1,cp_cmd!$J:$J,"=500g")</f>
        <v>0</v>
      </c>
      <c r="AM4" s="55"/>
      <c r="AN4" s="55">
        <f>SUMIFS(cp_cmd!$G:$G,cp_cmd!$D:$D,"="&amp;$B4,cp_cmd!$I:$I,"="&amp;AN$1,cp_cmd!$J:$J,"=500g")</f>
        <v>0</v>
      </c>
      <c r="AO4" s="55"/>
      <c r="AP4" s="55"/>
      <c r="AQ4" s="55"/>
      <c r="AR4" s="55"/>
      <c r="AS4" s="55"/>
      <c r="AT4" s="55"/>
      <c r="AU4" s="55"/>
      <c r="AV4" s="55"/>
      <c r="AW4" s="54">
        <f>SUMIFS(cp_cmd!$G:$G,cp_cmd!$D:$D,"="&amp;$B4,cp_cmd!$I:$I,"="&amp;AW$1,cp_cmd!$J:$J,"=500g")</f>
        <v>0</v>
      </c>
      <c r="AX4" s="54">
        <f>SUMIFS(cp_cmd!$G:$G,cp_cmd!$D:$D,"="&amp;$B4,cp_cmd!$I:$I,"="&amp;AX$1,cp_cmd!$J:$J,"=500g")</f>
        <v>0</v>
      </c>
      <c r="AY4" s="54">
        <f>SUMIFS(cp_cmd!$G:$G,cp_cmd!$D:$D,"="&amp;$B4,cp_cmd!$I:$I,"="&amp;AX$1,cp_cmd!$J:$J,"=1000g")</f>
        <v>0</v>
      </c>
      <c r="AZ4" s="57">
        <f>SUMIFS(cp_cmd!$G:$G,cp_cmd!$D:$D,"="&amp;$B4,cp_cmd!$I:$I,"="&amp;AZ$1,cp_cmd!$J:$J,"=2000g")</f>
        <v>0</v>
      </c>
      <c r="BA4" s="58">
        <f>SUMIFS(cp_cmd!$G:$G,cp_cmd!$D:$D,"="&amp;$B4,cp_cmd!$I:$I,"="&amp;BA$1,cp_cmd!$J:$J,"=500g")</f>
        <v>0</v>
      </c>
      <c r="BB4" s="53">
        <f>SUMIFS(cp_cmd!$G:$G,cp_cmd!$D:$D,"="&amp;$B4,cp_cmd!$I:$I,"="&amp;BB$1,cp_cmd!$J:$J,"=500g")</f>
        <v>0</v>
      </c>
      <c r="BC4" s="54">
        <f>SUMIFS(cp_cmd!$G:$G,cp_cmd!$D:$D,"="&amp;$B4,cp_cmd!$I:$I,"="&amp;BC$1,cp_cmd!$J:$J,"=350g")</f>
        <v>0</v>
      </c>
      <c r="BD4" s="54">
        <f>SUMIFS(cp_cmd!$G:$G,cp_cmd!$D:$D,"="&amp;$B4,cp_cmd!$I:$I,"="&amp;BD$1,cp_cmd!$J:$J,"=350g")</f>
        <v>0</v>
      </c>
      <c r="BE4" s="54">
        <f>SUMIFS(cp_cmd!$G:$G,cp_cmd!$D:$D,"="&amp;$B4,cp_cmd!$I:$I,"="&amp;BE$1,cp_cmd!$J:$J,"=350g")</f>
        <v>0</v>
      </c>
      <c r="BF4" s="53">
        <f>SUMIFS(cp_cmd!$G:$G,cp_cmd!$D:$D,"="&amp;$B4,cp_cmd!$I:$I,"="&amp;BF$1,cp_cmd!$J:$J,"=500g")</f>
        <v>0</v>
      </c>
      <c r="BG4" s="53">
        <f>SUMIFS(cp_cmd!$G:$G,cp_cmd!$D:$D,"="&amp;$B4,cp_cmd!$I:$I,"="&amp;BG$1,cp_cmd!$J:$J,"=500g")</f>
        <v>0</v>
      </c>
      <c r="BH4" s="54">
        <f>SUMIFS(cp_cmd!$G:$G,cp_cmd!$D:$D,"="&amp;$B4,cp_cmd!$I:$I,"="&amp;BH$1,cp_cmd!$J:$J,"=120g")</f>
        <v>0</v>
      </c>
      <c r="BI4" s="54">
        <f>SUMIFS(cp_cmd!$G:$G,cp_cmd!$D:$D,"="&amp;$B4,cp_cmd!$I:$I,"="&amp;BI$1,cp_cmd!$J:$J,"=120g")</f>
        <v>0</v>
      </c>
      <c r="BJ4" s="54">
        <f>SUMIFS(cp_cmd!$G:$G,cp_cmd!$D:$D,"="&amp;$B4,cp_cmd!$I:$I,"="&amp;BJ$1,cp_cmd!$J:$J,"=260g")</f>
        <v>0</v>
      </c>
      <c r="BK4" s="53">
        <f>SUMIFS(cp_cmd!$G:$G,cp_cmd!$D:$D,"="&amp;$B4,cp_cmd!$I:$I,"="&amp;BK$1,cp_cmd!$J:$J,"=500g")</f>
        <v>0</v>
      </c>
      <c r="BL4" s="54">
        <f t="shared" si="0"/>
        <v>0</v>
      </c>
      <c r="BM4" s="61"/>
      <c r="BN4" s="62"/>
      <c r="BP4" s="17">
        <f>SUMPRODUCT(D4:BI4,D$46:BI$46)*(1-BO4/100)</f>
        <v>0</v>
      </c>
    </row>
    <row r="5" spans="1:74" s="17" customFormat="1" ht="38.25" customHeight="1">
      <c r="A5" s="15"/>
      <c r="B5" s="59" t="str">
        <f>cp_bl!L4</f>
        <v/>
      </c>
      <c r="C5" s="60"/>
      <c r="D5" s="53">
        <f>SUMIFS(cp_cmd!$G:$G,cp_cmd!$D:$D,"="&amp;$B5,cp_cmd!$I:$I,"="&amp;D$1,cp_cmd!$J:$J,"=500g")</f>
        <v>0</v>
      </c>
      <c r="E5" s="53">
        <f>SUMIFS(cp_cmd!$G:$G,cp_cmd!$D:$D,"="&amp;$B5,cp_cmd!$I:$I,"="&amp;D$1,cp_cmd!$J:$J,"=1000g")</f>
        <v>0</v>
      </c>
      <c r="F5" s="53">
        <f>SUMIFS(cp_cmd!$G:$G,cp_cmd!$D:$D,"="&amp;$B5,cp_cmd!$I:$I,"="&amp;D$1,cp_cmd!$J:$J,"=3000g")</f>
        <v>0</v>
      </c>
      <c r="G5" s="54">
        <f>SUMIFS(cp_cmd!$G:$G,cp_cmd!$D:$D,"="&amp;$B5,cp_cmd!$I:$I,"="&amp;G$1,cp_cmd!$J:$J,"=500g")</f>
        <v>0</v>
      </c>
      <c r="H5" s="53">
        <f>SUMIFS(cp_cmd!$G:$G,cp_cmd!$D:$D,"="&amp;$B5,cp_cmd!$I:$I,"="&amp;H$1,cp_cmd!$J:$J,"=1000g")</f>
        <v>0</v>
      </c>
      <c r="I5" s="54">
        <f>SUMIFS(cp_cmd!$G:$G,cp_cmd!$D:$D,"="&amp;$B5,cp_cmd!$I:$I,"="&amp;I$1,cp_cmd!$J:$J,"=500g")</f>
        <v>0</v>
      </c>
      <c r="J5" s="55"/>
      <c r="K5" s="54">
        <f>SUMIFS(cp_cmd!$G:$G,cp_cmd!$D:$D,"="&amp;$B5,cp_cmd!$I:$I,"="&amp;K$1,cp_cmd!$J:$J,"=500g")</f>
        <v>0</v>
      </c>
      <c r="L5" s="54">
        <f>SUMIFS(cp_cmd!$G:$G,cp_cmd!$D:$D,"="&amp;$B5,cp_cmd!$I:$I,"="&amp;K$1,cp_cmd!$J:$J,"=1000g")</f>
        <v>0</v>
      </c>
      <c r="M5" s="54">
        <f>SUMIFS(cp_cmd!$G:$G,cp_cmd!$D:$D,"="&amp;$B5,cp_cmd!$I:$I,"="&amp;K$1,cp_cmd!$J:$J,"=3000g")</f>
        <v>0</v>
      </c>
      <c r="N5" s="54">
        <f>SUMIFS(cp_cmd!$G:$G,cp_cmd!$D:$D,"="&amp;$B5,cp_cmd!$I:$I,"="&amp;N$1,cp_cmd!$J:$J,"=500g")</f>
        <v>0</v>
      </c>
      <c r="O5" s="54"/>
      <c r="P5" s="55"/>
      <c r="Q5" s="54">
        <f>SUMIFS(cp_cmd!$G:$G,cp_cmd!$D:$D,"="&amp;$B5,cp_cmd!$I:$I,"="&amp;Q$1,cp_cmd!$J:$J,"=500g")</f>
        <v>0</v>
      </c>
      <c r="R5" s="54">
        <f>SUMIFS(cp_cmd!$G:$G,cp_cmd!$D:$D,"="&amp;$B5,cp_cmd!$I:$I,"="&amp;Q$1,cp_cmd!$J:$J,"=1000g")</f>
        <v>0</v>
      </c>
      <c r="S5" s="53">
        <f>SUMIFS(cp_cmd!$G:$G,cp_cmd!$D:$D,"="&amp;$B5,cp_cmd!$I:$I,"="&amp;S$1,cp_cmd!$J:$J,"=500g")</f>
        <v>0</v>
      </c>
      <c r="T5" s="55"/>
      <c r="U5" s="54">
        <f>SUMIFS(cp_cmd!$G:$G,cp_cmd!$D:$D,"="&amp;$B5,cp_cmd!$I:$I,"="&amp;U$1,cp_cmd!$J:$J,"=500g")</f>
        <v>0</v>
      </c>
      <c r="V5" s="54">
        <f>SUMIFS(cp_cmd!$G:$G,cp_cmd!$D:$D,"="&amp;$B5,cp_cmd!$I:$I,"="&amp;U$1,cp_cmd!$J:$J,"=1000g")</f>
        <v>0</v>
      </c>
      <c r="W5" s="54">
        <f>SUMIFS(cp_cmd!$G:$G,cp_cmd!$D:$D,"="&amp;$B5,cp_cmd!$I:$I,"="&amp;U$1,cp_cmd!$J:$J,"=2000g")</f>
        <v>0</v>
      </c>
      <c r="X5" s="55"/>
      <c r="Y5" s="56">
        <f>SUMIFS(cp_cmd!$G:$G,cp_cmd!$D:$D,"="&amp;$B5,cp_cmd!$I:$I,"="&amp;Y$1,cp_cmd!$J:$J,"=500g")</f>
        <v>0</v>
      </c>
      <c r="Z5" s="56">
        <f>SUMIFS(cp_cmd!$G:$G,cp_cmd!$D:$D,"="&amp;$B5,cp_cmd!$I:$I,"="&amp;Y$1,cp_cmd!$J:$J,"=1000g")</f>
        <v>0</v>
      </c>
      <c r="AA5" s="56">
        <f>SUMIFS(cp_cmd!$G:$G,cp_cmd!$D:$D,"="&amp;$B5,cp_cmd!$I:$I,"="&amp;Y$1,cp_cmd!$J:$J,"=3000g")</f>
        <v>0</v>
      </c>
      <c r="AB5" s="55"/>
      <c r="AC5" s="54">
        <f>SUMIFS(cp_cmd!$G:$G,cp_cmd!$D:$D,"="&amp;$B5,cp_cmd!$I:$I,"="&amp;AC$1,cp_cmd!$J:$J,"=500g")</f>
        <v>0</v>
      </c>
      <c r="AD5" s="54">
        <f>SUMIFS(cp_cmd!$G:$G,cp_cmd!$D:$D,"="&amp;$B5,cp_cmd!$I:$I,"="&amp;AC$1,cp_cmd!$J:$J,"=1000g")</f>
        <v>0</v>
      </c>
      <c r="AE5" s="55"/>
      <c r="AF5" s="55"/>
      <c r="AG5" s="55"/>
      <c r="AH5" s="55"/>
      <c r="AI5" s="54">
        <f>SUMIFS(cp_cmd!$G:$G,cp_cmd!$D:$D,"="&amp;$B5,cp_cmd!$I:$I,"="&amp;AI$1,cp_cmd!$J:$J,"=500g")</f>
        <v>0</v>
      </c>
      <c r="AJ5" s="54">
        <f>SUMIFS(cp_cmd!$G:$G,cp_cmd!$D:$D,"="&amp;$B5,cp_cmd!$I:$I,"="&amp;AI$1,cp_cmd!$J:$J,"=1000g")</f>
        <v>0</v>
      </c>
      <c r="AK5" s="57"/>
      <c r="AL5" s="58">
        <f>SUMIFS(cp_cmd!$G:$G,cp_cmd!$D:$D,"="&amp;$B5,cp_cmd!$I:$I,"="&amp;AL$1,cp_cmd!$J:$J,"=500g")</f>
        <v>0</v>
      </c>
      <c r="AM5" s="55"/>
      <c r="AN5" s="55">
        <f>SUMIFS(cp_cmd!$G:$G,cp_cmd!$D:$D,"="&amp;$B5,cp_cmd!$I:$I,"="&amp;AN$1,cp_cmd!$J:$J,"=500g")</f>
        <v>0</v>
      </c>
      <c r="AO5" s="55"/>
      <c r="AP5" s="55"/>
      <c r="AQ5" s="55"/>
      <c r="AR5" s="55"/>
      <c r="AS5" s="55"/>
      <c r="AT5" s="55"/>
      <c r="AU5" s="55"/>
      <c r="AV5" s="55"/>
      <c r="AW5" s="54">
        <f>SUMIFS(cp_cmd!$G:$G,cp_cmd!$D:$D,"="&amp;$B5,cp_cmd!$I:$I,"="&amp;AW$1,cp_cmd!$J:$J,"=500g")</f>
        <v>0</v>
      </c>
      <c r="AX5" s="54">
        <f>SUMIFS(cp_cmd!$G:$G,cp_cmd!$D:$D,"="&amp;$B5,cp_cmd!$I:$I,"="&amp;AX$1,cp_cmd!$J:$J,"=500g")</f>
        <v>0</v>
      </c>
      <c r="AY5" s="54">
        <f>SUMIFS(cp_cmd!$G:$G,cp_cmd!$D:$D,"="&amp;$B5,cp_cmd!$I:$I,"="&amp;AX$1,cp_cmd!$J:$J,"=1000g")</f>
        <v>0</v>
      </c>
      <c r="AZ5" s="57">
        <f>SUMIFS(cp_cmd!$G:$G,cp_cmd!$D:$D,"="&amp;$B5,cp_cmd!$I:$I,"="&amp;AZ$1,cp_cmd!$J:$J,"=2000g")</f>
        <v>0</v>
      </c>
      <c r="BA5" s="58">
        <f>SUMIFS(cp_cmd!$G:$G,cp_cmd!$D:$D,"="&amp;$B5,cp_cmd!$I:$I,"="&amp;BA$1,cp_cmd!$J:$J,"=500g")</f>
        <v>0</v>
      </c>
      <c r="BB5" s="53">
        <f>SUMIFS(cp_cmd!$G:$G,cp_cmd!$D:$D,"="&amp;$B5,cp_cmd!$I:$I,"="&amp;BB$1,cp_cmd!$J:$J,"=500g")</f>
        <v>0</v>
      </c>
      <c r="BC5" s="54">
        <f>SUMIFS(cp_cmd!$G:$G,cp_cmd!$D:$D,"="&amp;$B5,cp_cmd!$I:$I,"="&amp;BC$1,cp_cmd!$J:$J,"=350g")</f>
        <v>0</v>
      </c>
      <c r="BD5" s="54">
        <f>SUMIFS(cp_cmd!$G:$G,cp_cmd!$D:$D,"="&amp;$B5,cp_cmd!$I:$I,"="&amp;BD$1,cp_cmd!$J:$J,"=350g")</f>
        <v>0</v>
      </c>
      <c r="BE5" s="54">
        <f>SUMIFS(cp_cmd!$G:$G,cp_cmd!$D:$D,"="&amp;$B5,cp_cmd!$I:$I,"="&amp;BE$1,cp_cmd!$J:$J,"=350g")</f>
        <v>0</v>
      </c>
      <c r="BF5" s="53">
        <f>SUMIFS(cp_cmd!$G:$G,cp_cmd!$D:$D,"="&amp;$B5,cp_cmd!$I:$I,"="&amp;BF$1,cp_cmd!$J:$J,"=500g")</f>
        <v>0</v>
      </c>
      <c r="BG5" s="53">
        <f>SUMIFS(cp_cmd!$G:$G,cp_cmd!$D:$D,"="&amp;$B5,cp_cmd!$I:$I,"="&amp;BG$1,cp_cmd!$J:$J,"=500g")</f>
        <v>0</v>
      </c>
      <c r="BH5" s="54">
        <f>SUMIFS(cp_cmd!$G:$G,cp_cmd!$D:$D,"="&amp;$B5,cp_cmd!$I:$I,"="&amp;BH$1,cp_cmd!$J:$J,"=120g")</f>
        <v>0</v>
      </c>
      <c r="BI5" s="54">
        <f>SUMIFS(cp_cmd!$G:$G,cp_cmd!$D:$D,"="&amp;$B5,cp_cmd!$I:$I,"="&amp;BI$1,cp_cmd!$J:$J,"=120g")</f>
        <v>0</v>
      </c>
      <c r="BJ5" s="54">
        <f>SUMIFS(cp_cmd!$G:$G,cp_cmd!$D:$D,"="&amp;$B5,cp_cmd!$I:$I,"="&amp;BJ$1,cp_cmd!$J:$J,"=260g")</f>
        <v>0</v>
      </c>
      <c r="BK5" s="53">
        <f>SUMIFS(cp_cmd!$G:$G,cp_cmd!$D:$D,"="&amp;$B5,cp_cmd!$I:$I,"="&amp;BK$1,cp_cmd!$J:$J,"=500g")</f>
        <v>0</v>
      </c>
      <c r="BL5" s="54">
        <f t="shared" si="0"/>
        <v>0</v>
      </c>
      <c r="BM5" s="61"/>
      <c r="BN5" s="62"/>
    </row>
    <row r="6" spans="1:74" s="17" customFormat="1" ht="38.25" customHeight="1">
      <c r="A6" s="15"/>
      <c r="B6" s="59" t="str">
        <f>cp_bl!L5</f>
        <v/>
      </c>
      <c r="C6" s="60"/>
      <c r="D6" s="53">
        <f>SUMIFS(cp_cmd!$G:$G,cp_cmd!$D:$D,"="&amp;$B6,cp_cmd!$I:$I,"="&amp;D$1,cp_cmd!$J:$J,"=500g")</f>
        <v>0</v>
      </c>
      <c r="E6" s="53">
        <f>SUMIFS(cp_cmd!$G:$G,cp_cmd!$D:$D,"="&amp;$B6,cp_cmd!$I:$I,"="&amp;D$1,cp_cmd!$J:$J,"=1000g")</f>
        <v>0</v>
      </c>
      <c r="F6" s="53">
        <f>SUMIFS(cp_cmd!$G:$G,cp_cmd!$D:$D,"="&amp;$B6,cp_cmd!$I:$I,"="&amp;D$1,cp_cmd!$J:$J,"=3000g")</f>
        <v>0</v>
      </c>
      <c r="G6" s="54">
        <f>SUMIFS(cp_cmd!$G:$G,cp_cmd!$D:$D,"="&amp;$B6,cp_cmd!$I:$I,"="&amp;G$1,cp_cmd!$J:$J,"=500g")</f>
        <v>0</v>
      </c>
      <c r="H6" s="53">
        <f>SUMIFS(cp_cmd!$G:$G,cp_cmd!$D:$D,"="&amp;$B6,cp_cmd!$I:$I,"="&amp;H$1,cp_cmd!$J:$J,"=1000g")</f>
        <v>0</v>
      </c>
      <c r="I6" s="54">
        <f>SUMIFS(cp_cmd!$G:$G,cp_cmd!$D:$D,"="&amp;$B6,cp_cmd!$I:$I,"="&amp;I$1,cp_cmd!$J:$J,"=500g")</f>
        <v>0</v>
      </c>
      <c r="J6" s="55"/>
      <c r="K6" s="54">
        <f>SUMIFS(cp_cmd!$G:$G,cp_cmd!$D:$D,"="&amp;$B6,cp_cmd!$I:$I,"="&amp;K$1,cp_cmd!$J:$J,"=500g")</f>
        <v>0</v>
      </c>
      <c r="L6" s="54">
        <f>SUMIFS(cp_cmd!$G:$G,cp_cmd!$D:$D,"="&amp;$B6,cp_cmd!$I:$I,"="&amp;K$1,cp_cmd!$J:$J,"=1000g")</f>
        <v>0</v>
      </c>
      <c r="M6" s="54">
        <f>SUMIFS(cp_cmd!$G:$G,cp_cmd!$D:$D,"="&amp;$B6,cp_cmd!$I:$I,"="&amp;K$1,cp_cmd!$J:$J,"=3000g")</f>
        <v>0</v>
      </c>
      <c r="N6" s="54">
        <f>SUMIFS(cp_cmd!$G:$G,cp_cmd!$D:$D,"="&amp;$B6,cp_cmd!$I:$I,"="&amp;N$1,cp_cmd!$J:$J,"=500g")</f>
        <v>0</v>
      </c>
      <c r="O6" s="54"/>
      <c r="P6" s="55"/>
      <c r="Q6" s="54">
        <f>SUMIFS(cp_cmd!$G:$G,cp_cmd!$D:$D,"="&amp;$B6,cp_cmd!$I:$I,"="&amp;Q$1,cp_cmd!$J:$J,"=500g")</f>
        <v>0</v>
      </c>
      <c r="R6" s="54">
        <f>SUMIFS(cp_cmd!$G:$G,cp_cmd!$D:$D,"="&amp;$B6,cp_cmd!$I:$I,"="&amp;Q$1,cp_cmd!$J:$J,"=1000g")</f>
        <v>0</v>
      </c>
      <c r="S6" s="53">
        <f>SUMIFS(cp_cmd!$G:$G,cp_cmd!$D:$D,"="&amp;$B6,cp_cmd!$I:$I,"="&amp;S$1,cp_cmd!$J:$J,"=500g")</f>
        <v>0</v>
      </c>
      <c r="T6" s="55"/>
      <c r="U6" s="54">
        <f>SUMIFS(cp_cmd!$G:$G,cp_cmd!$D:$D,"="&amp;$B6,cp_cmd!$I:$I,"="&amp;U$1,cp_cmd!$J:$J,"=500g")</f>
        <v>0</v>
      </c>
      <c r="V6" s="54">
        <f>SUMIFS(cp_cmd!$G:$G,cp_cmd!$D:$D,"="&amp;$B6,cp_cmd!$I:$I,"="&amp;U$1,cp_cmd!$J:$J,"=1000g")</f>
        <v>0</v>
      </c>
      <c r="W6" s="54">
        <f>SUMIFS(cp_cmd!$G:$G,cp_cmd!$D:$D,"="&amp;$B6,cp_cmd!$I:$I,"="&amp;U$1,cp_cmd!$J:$J,"=2000g")</f>
        <v>0</v>
      </c>
      <c r="X6" s="55"/>
      <c r="Y6" s="56">
        <f>SUMIFS(cp_cmd!$G:$G,cp_cmd!$D:$D,"="&amp;$B6,cp_cmd!$I:$I,"="&amp;Y$1,cp_cmd!$J:$J,"=500g")</f>
        <v>0</v>
      </c>
      <c r="Z6" s="56">
        <f>SUMIFS(cp_cmd!$G:$G,cp_cmd!$D:$D,"="&amp;$B6,cp_cmd!$I:$I,"="&amp;Y$1,cp_cmd!$J:$J,"=1000g")</f>
        <v>0</v>
      </c>
      <c r="AA6" s="56">
        <f>SUMIFS(cp_cmd!$G:$G,cp_cmd!$D:$D,"="&amp;$B6,cp_cmd!$I:$I,"="&amp;Y$1,cp_cmd!$J:$J,"=3000g")</f>
        <v>0</v>
      </c>
      <c r="AB6" s="55"/>
      <c r="AC6" s="54">
        <f>SUMIFS(cp_cmd!$G:$G,cp_cmd!$D:$D,"="&amp;$B6,cp_cmd!$I:$I,"="&amp;AC$1,cp_cmd!$J:$J,"=500g")</f>
        <v>0</v>
      </c>
      <c r="AD6" s="54">
        <f>SUMIFS(cp_cmd!$G:$G,cp_cmd!$D:$D,"="&amp;$B6,cp_cmd!$I:$I,"="&amp;AC$1,cp_cmd!$J:$J,"=1000g")</f>
        <v>0</v>
      </c>
      <c r="AE6" s="55"/>
      <c r="AF6" s="55"/>
      <c r="AG6" s="55"/>
      <c r="AH6" s="55"/>
      <c r="AI6" s="54">
        <f>SUMIFS(cp_cmd!$G:$G,cp_cmd!$D:$D,"="&amp;$B6,cp_cmd!$I:$I,"="&amp;AI$1,cp_cmd!$J:$J,"=500g")</f>
        <v>0</v>
      </c>
      <c r="AJ6" s="54">
        <f>SUMIFS(cp_cmd!$G:$G,cp_cmd!$D:$D,"="&amp;$B6,cp_cmd!$I:$I,"="&amp;AI$1,cp_cmd!$J:$J,"=1000g")</f>
        <v>0</v>
      </c>
      <c r="AK6" s="57"/>
      <c r="AL6" s="58">
        <f>SUMIFS(cp_cmd!$G:$G,cp_cmd!$D:$D,"="&amp;$B6,cp_cmd!$I:$I,"="&amp;AL$1,cp_cmd!$J:$J,"=500g")</f>
        <v>0</v>
      </c>
      <c r="AM6" s="55"/>
      <c r="AN6" s="55">
        <f>SUMIFS(cp_cmd!$G:$G,cp_cmd!$D:$D,"="&amp;$B6,cp_cmd!$I:$I,"="&amp;AN$1,cp_cmd!$J:$J,"=500g")</f>
        <v>0</v>
      </c>
      <c r="AO6" s="55"/>
      <c r="AP6" s="55"/>
      <c r="AQ6" s="55"/>
      <c r="AR6" s="55"/>
      <c r="AS6" s="55"/>
      <c r="AT6" s="55"/>
      <c r="AU6" s="55"/>
      <c r="AV6" s="55"/>
      <c r="AW6" s="54">
        <f>SUMIFS(cp_cmd!$G:$G,cp_cmd!$D:$D,"="&amp;$B6,cp_cmd!$I:$I,"="&amp;AW$1,cp_cmd!$J:$J,"=500g")</f>
        <v>0</v>
      </c>
      <c r="AX6" s="54">
        <f>SUMIFS(cp_cmd!$G:$G,cp_cmd!$D:$D,"="&amp;$B6,cp_cmd!$I:$I,"="&amp;AX$1,cp_cmd!$J:$J,"=500g")</f>
        <v>0</v>
      </c>
      <c r="AY6" s="54">
        <f>SUMIFS(cp_cmd!$G:$G,cp_cmd!$D:$D,"="&amp;$B6,cp_cmd!$I:$I,"="&amp;AX$1,cp_cmd!$J:$J,"=1000g")</f>
        <v>0</v>
      </c>
      <c r="AZ6" s="57">
        <f>SUMIFS(cp_cmd!$G:$G,cp_cmd!$D:$D,"="&amp;$B6,cp_cmd!$I:$I,"="&amp;AZ$1,cp_cmd!$J:$J,"=2000g")</f>
        <v>0</v>
      </c>
      <c r="BA6" s="58">
        <f>SUMIFS(cp_cmd!$G:$G,cp_cmd!$D:$D,"="&amp;$B6,cp_cmd!$I:$I,"="&amp;BA$1,cp_cmd!$J:$J,"=500g")</f>
        <v>0</v>
      </c>
      <c r="BB6" s="53">
        <f>SUMIFS(cp_cmd!$G:$G,cp_cmd!$D:$D,"="&amp;$B6,cp_cmd!$I:$I,"="&amp;BB$1,cp_cmd!$J:$J,"=500g")</f>
        <v>0</v>
      </c>
      <c r="BC6" s="54">
        <f>SUMIFS(cp_cmd!$G:$G,cp_cmd!$D:$D,"="&amp;$B6,cp_cmd!$I:$I,"="&amp;BC$1,cp_cmd!$J:$J,"=350g")</f>
        <v>0</v>
      </c>
      <c r="BD6" s="54">
        <f>SUMIFS(cp_cmd!$G:$G,cp_cmd!$D:$D,"="&amp;$B6,cp_cmd!$I:$I,"="&amp;BD$1,cp_cmd!$J:$J,"=350g")</f>
        <v>0</v>
      </c>
      <c r="BE6" s="54">
        <f>SUMIFS(cp_cmd!$G:$G,cp_cmd!$D:$D,"="&amp;$B6,cp_cmd!$I:$I,"="&amp;BE$1,cp_cmd!$J:$J,"=350g")</f>
        <v>0</v>
      </c>
      <c r="BF6" s="53">
        <f>SUMIFS(cp_cmd!$G:$G,cp_cmd!$D:$D,"="&amp;$B6,cp_cmd!$I:$I,"="&amp;BF$1,cp_cmd!$J:$J,"=500g")</f>
        <v>0</v>
      </c>
      <c r="BG6" s="53">
        <f>SUMIFS(cp_cmd!$G:$G,cp_cmd!$D:$D,"="&amp;$B6,cp_cmd!$I:$I,"="&amp;BG$1,cp_cmd!$J:$J,"=500g")</f>
        <v>0</v>
      </c>
      <c r="BH6" s="54">
        <f>SUMIFS(cp_cmd!$G:$G,cp_cmd!$D:$D,"="&amp;$B6,cp_cmd!$I:$I,"="&amp;BH$1,cp_cmd!$J:$J,"=120g")</f>
        <v>0</v>
      </c>
      <c r="BI6" s="54">
        <f>SUMIFS(cp_cmd!$G:$G,cp_cmd!$D:$D,"="&amp;$B6,cp_cmd!$I:$I,"="&amp;BI$1,cp_cmd!$J:$J,"=120g")</f>
        <v>0</v>
      </c>
      <c r="BJ6" s="54">
        <f>SUMIFS(cp_cmd!$G:$G,cp_cmd!$D:$D,"="&amp;$B6,cp_cmd!$I:$I,"="&amp;BJ$1,cp_cmd!$J:$J,"=260g")</f>
        <v>0</v>
      </c>
      <c r="BK6" s="53">
        <f>SUMIFS(cp_cmd!$G:$G,cp_cmd!$D:$D,"="&amp;$B6,cp_cmd!$I:$I,"="&amp;BK$1,cp_cmd!$J:$J,"=500g")</f>
        <v>0</v>
      </c>
      <c r="BL6" s="54">
        <f t="shared" si="0"/>
        <v>0</v>
      </c>
      <c r="BM6" s="63"/>
      <c r="BN6" s="64"/>
      <c r="BP6" s="17">
        <f t="shared" ref="BP6:BP23" si="1">SUMPRODUCT(D6:BI6,D$46:BI$46)*(1-BO6/100)</f>
        <v>0</v>
      </c>
    </row>
    <row r="7" spans="1:74" s="17" customFormat="1" ht="38.25" customHeight="1">
      <c r="A7" s="15"/>
      <c r="B7" s="59" t="str">
        <f>cp_bl!L6</f>
        <v/>
      </c>
      <c r="C7" s="60"/>
      <c r="D7" s="53">
        <f>SUMIFS(cp_cmd!$G:$G,cp_cmd!$D:$D,"="&amp;$B7,cp_cmd!$I:$I,"="&amp;D$1,cp_cmd!$J:$J,"=500g")</f>
        <v>0</v>
      </c>
      <c r="E7" s="53">
        <f>SUMIFS(cp_cmd!$G:$G,cp_cmd!$D:$D,"="&amp;$B7,cp_cmd!$I:$I,"="&amp;D$1,cp_cmd!$J:$J,"=1000g")</f>
        <v>0</v>
      </c>
      <c r="F7" s="53">
        <f>SUMIFS(cp_cmd!$G:$G,cp_cmd!$D:$D,"="&amp;$B7,cp_cmd!$I:$I,"="&amp;D$1,cp_cmd!$J:$J,"=3000g")</f>
        <v>0</v>
      </c>
      <c r="G7" s="54">
        <f>SUMIFS(cp_cmd!$G:$G,cp_cmd!$D:$D,"="&amp;$B7,cp_cmd!$I:$I,"="&amp;G$1,cp_cmd!$J:$J,"=500g")</f>
        <v>0</v>
      </c>
      <c r="H7" s="53">
        <f>SUMIFS(cp_cmd!$G:$G,cp_cmd!$D:$D,"="&amp;$B7,cp_cmd!$I:$I,"="&amp;H$1,cp_cmd!$J:$J,"=1000g")</f>
        <v>0</v>
      </c>
      <c r="I7" s="54">
        <f>SUMIFS(cp_cmd!$G:$G,cp_cmd!$D:$D,"="&amp;$B7,cp_cmd!$I:$I,"="&amp;I$1,cp_cmd!$J:$J,"=500g")</f>
        <v>0</v>
      </c>
      <c r="J7" s="55"/>
      <c r="K7" s="54">
        <f>SUMIFS(cp_cmd!$G:$G,cp_cmd!$D:$D,"="&amp;$B7,cp_cmd!$I:$I,"="&amp;K$1,cp_cmd!$J:$J,"=500g")</f>
        <v>0</v>
      </c>
      <c r="L7" s="54">
        <f>SUMIFS(cp_cmd!$G:$G,cp_cmd!$D:$D,"="&amp;$B7,cp_cmd!$I:$I,"="&amp;K$1,cp_cmd!$J:$J,"=1000g")</f>
        <v>0</v>
      </c>
      <c r="M7" s="54">
        <f>SUMIFS(cp_cmd!$G:$G,cp_cmd!$D:$D,"="&amp;$B7,cp_cmd!$I:$I,"="&amp;K$1,cp_cmd!$J:$J,"=3000g")</f>
        <v>0</v>
      </c>
      <c r="N7" s="54">
        <f>SUMIFS(cp_cmd!$G:$G,cp_cmd!$D:$D,"="&amp;$B7,cp_cmd!$I:$I,"="&amp;N$1,cp_cmd!$J:$J,"=500g")</f>
        <v>0</v>
      </c>
      <c r="O7" s="54"/>
      <c r="P7" s="55"/>
      <c r="Q7" s="54">
        <f>SUMIFS(cp_cmd!$G:$G,cp_cmd!$D:$D,"="&amp;$B7,cp_cmd!$I:$I,"="&amp;Q$1,cp_cmd!$J:$J,"=500g")</f>
        <v>0</v>
      </c>
      <c r="R7" s="54">
        <f>SUMIFS(cp_cmd!$G:$G,cp_cmd!$D:$D,"="&amp;$B7,cp_cmd!$I:$I,"="&amp;Q$1,cp_cmd!$J:$J,"=1000g")</f>
        <v>0</v>
      </c>
      <c r="S7" s="53">
        <f>SUMIFS(cp_cmd!$G:$G,cp_cmd!$D:$D,"="&amp;$B7,cp_cmd!$I:$I,"="&amp;S$1,cp_cmd!$J:$J,"=500g")</f>
        <v>0</v>
      </c>
      <c r="T7" s="55"/>
      <c r="U7" s="54">
        <f>SUMIFS(cp_cmd!$G:$G,cp_cmd!$D:$D,"="&amp;$B7,cp_cmd!$I:$I,"="&amp;U$1,cp_cmd!$J:$J,"=500g")</f>
        <v>0</v>
      </c>
      <c r="V7" s="54">
        <f>SUMIFS(cp_cmd!$G:$G,cp_cmd!$D:$D,"="&amp;$B7,cp_cmd!$I:$I,"="&amp;U$1,cp_cmd!$J:$J,"=1000g")</f>
        <v>0</v>
      </c>
      <c r="W7" s="54">
        <f>SUMIFS(cp_cmd!$G:$G,cp_cmd!$D:$D,"="&amp;$B7,cp_cmd!$I:$I,"="&amp;U$1,cp_cmd!$J:$J,"=2000g")</f>
        <v>0</v>
      </c>
      <c r="X7" s="55"/>
      <c r="Y7" s="56">
        <f>SUMIFS(cp_cmd!$G:$G,cp_cmd!$D:$D,"="&amp;$B7,cp_cmd!$I:$I,"="&amp;Y$1,cp_cmd!$J:$J,"=500g")</f>
        <v>0</v>
      </c>
      <c r="Z7" s="56">
        <f>SUMIFS(cp_cmd!$G:$G,cp_cmd!$D:$D,"="&amp;$B7,cp_cmd!$I:$I,"="&amp;Y$1,cp_cmd!$J:$J,"=1000g")</f>
        <v>0</v>
      </c>
      <c r="AA7" s="56">
        <f>SUMIFS(cp_cmd!$G:$G,cp_cmd!$D:$D,"="&amp;$B7,cp_cmd!$I:$I,"="&amp;Y$1,cp_cmd!$J:$J,"=3000g")</f>
        <v>0</v>
      </c>
      <c r="AB7" s="55"/>
      <c r="AC7" s="54">
        <f>SUMIFS(cp_cmd!$G:$G,cp_cmd!$D:$D,"="&amp;$B7,cp_cmd!$I:$I,"="&amp;AC$1,cp_cmd!$J:$J,"=500g")</f>
        <v>0</v>
      </c>
      <c r="AD7" s="54">
        <f>SUMIFS(cp_cmd!$G:$G,cp_cmd!$D:$D,"="&amp;$B7,cp_cmd!$I:$I,"="&amp;AC$1,cp_cmd!$J:$J,"=1000g")</f>
        <v>0</v>
      </c>
      <c r="AE7" s="55"/>
      <c r="AF7" s="55"/>
      <c r="AG7" s="55"/>
      <c r="AH7" s="55"/>
      <c r="AI7" s="54">
        <f>SUMIFS(cp_cmd!$G:$G,cp_cmd!$D:$D,"="&amp;$B7,cp_cmd!$I:$I,"="&amp;AI$1,cp_cmd!$J:$J,"=500g")</f>
        <v>0</v>
      </c>
      <c r="AJ7" s="54">
        <f>SUMIFS(cp_cmd!$G:$G,cp_cmd!$D:$D,"="&amp;$B7,cp_cmd!$I:$I,"="&amp;AI$1,cp_cmd!$J:$J,"=1000g")</f>
        <v>0</v>
      </c>
      <c r="AK7" s="57"/>
      <c r="AL7" s="58">
        <f>SUMIFS(cp_cmd!$G:$G,cp_cmd!$D:$D,"="&amp;$B7,cp_cmd!$I:$I,"="&amp;AL$1,cp_cmd!$J:$J,"=500g")</f>
        <v>0</v>
      </c>
      <c r="AM7" s="55"/>
      <c r="AN7" s="55">
        <f>SUMIFS(cp_cmd!$G:$G,cp_cmd!$D:$D,"="&amp;$B7,cp_cmd!$I:$I,"="&amp;AN$1,cp_cmd!$J:$J,"=500g")</f>
        <v>0</v>
      </c>
      <c r="AO7" s="55"/>
      <c r="AP7" s="55"/>
      <c r="AQ7" s="55"/>
      <c r="AR7" s="55"/>
      <c r="AS7" s="55"/>
      <c r="AT7" s="55"/>
      <c r="AU7" s="55"/>
      <c r="AV7" s="55"/>
      <c r="AW7" s="54">
        <f>SUMIFS(cp_cmd!$G:$G,cp_cmd!$D:$D,"="&amp;$B7,cp_cmd!$I:$I,"="&amp;AW$1,cp_cmd!$J:$J,"=500g")</f>
        <v>0</v>
      </c>
      <c r="AX7" s="54">
        <f>SUMIFS(cp_cmd!$G:$G,cp_cmd!$D:$D,"="&amp;$B7,cp_cmd!$I:$I,"="&amp;AX$1,cp_cmd!$J:$J,"=500g")</f>
        <v>0</v>
      </c>
      <c r="AY7" s="54">
        <f>SUMIFS(cp_cmd!$G:$G,cp_cmd!$D:$D,"="&amp;$B7,cp_cmd!$I:$I,"="&amp;AX$1,cp_cmd!$J:$J,"=1000g")</f>
        <v>0</v>
      </c>
      <c r="AZ7" s="57">
        <f>SUMIFS(cp_cmd!$G:$G,cp_cmd!$D:$D,"="&amp;$B7,cp_cmd!$I:$I,"="&amp;AZ$1,cp_cmd!$J:$J,"=2000g")</f>
        <v>0</v>
      </c>
      <c r="BA7" s="58">
        <f>SUMIFS(cp_cmd!$G:$G,cp_cmd!$D:$D,"="&amp;$B7,cp_cmd!$I:$I,"="&amp;BA$1,cp_cmd!$J:$J,"=500g")</f>
        <v>0</v>
      </c>
      <c r="BB7" s="53">
        <f>SUMIFS(cp_cmd!$G:$G,cp_cmd!$D:$D,"="&amp;$B7,cp_cmd!$I:$I,"="&amp;BB$1,cp_cmd!$J:$J,"=500g")</f>
        <v>0</v>
      </c>
      <c r="BC7" s="54">
        <f>SUMIFS(cp_cmd!$G:$G,cp_cmd!$D:$D,"="&amp;$B7,cp_cmd!$I:$I,"="&amp;BC$1,cp_cmd!$J:$J,"=350g")</f>
        <v>0</v>
      </c>
      <c r="BD7" s="54">
        <f>SUMIFS(cp_cmd!$G:$G,cp_cmd!$D:$D,"="&amp;$B7,cp_cmd!$I:$I,"="&amp;BD$1,cp_cmd!$J:$J,"=350g")</f>
        <v>0</v>
      </c>
      <c r="BE7" s="54">
        <f>SUMIFS(cp_cmd!$G:$G,cp_cmd!$D:$D,"="&amp;$B7,cp_cmd!$I:$I,"="&amp;BE$1,cp_cmd!$J:$J,"=350g")</f>
        <v>0</v>
      </c>
      <c r="BF7" s="53">
        <f>SUMIFS(cp_cmd!$G:$G,cp_cmd!$D:$D,"="&amp;$B7,cp_cmd!$I:$I,"="&amp;BF$1,cp_cmd!$J:$J,"=500g")</f>
        <v>0</v>
      </c>
      <c r="BG7" s="53">
        <f>SUMIFS(cp_cmd!$G:$G,cp_cmd!$D:$D,"="&amp;$B7,cp_cmd!$I:$I,"="&amp;BG$1,cp_cmd!$J:$J,"=500g")</f>
        <v>0</v>
      </c>
      <c r="BH7" s="54">
        <f>SUMIFS(cp_cmd!$G:$G,cp_cmd!$D:$D,"="&amp;$B7,cp_cmd!$I:$I,"="&amp;BH$1,cp_cmd!$J:$J,"=120g")</f>
        <v>0</v>
      </c>
      <c r="BI7" s="54">
        <f>SUMIFS(cp_cmd!$G:$G,cp_cmd!$D:$D,"="&amp;$B7,cp_cmd!$I:$I,"="&amp;BI$1,cp_cmd!$J:$J,"=120g")</f>
        <v>0</v>
      </c>
      <c r="BJ7" s="54">
        <f>SUMIFS(cp_cmd!$G:$G,cp_cmd!$D:$D,"="&amp;$B7,cp_cmd!$I:$I,"="&amp;BJ$1,cp_cmd!$J:$J,"=260g")</f>
        <v>0</v>
      </c>
      <c r="BK7" s="53">
        <f>SUMIFS(cp_cmd!$G:$G,cp_cmd!$D:$D,"="&amp;$B7,cp_cmd!$I:$I,"="&amp;BK$1,cp_cmd!$J:$J,"=500g")</f>
        <v>0</v>
      </c>
      <c r="BL7" s="54">
        <f t="shared" si="0"/>
        <v>0</v>
      </c>
      <c r="BM7" s="61"/>
      <c r="BP7" s="17">
        <f t="shared" si="1"/>
        <v>0</v>
      </c>
    </row>
    <row r="8" spans="1:74" s="17" customFormat="1" ht="38.25" customHeight="1">
      <c r="A8" s="65"/>
      <c r="B8" s="59" t="str">
        <f>cp_bl!L7</f>
        <v/>
      </c>
      <c r="C8" s="60"/>
      <c r="D8" s="53">
        <f>SUMIFS(cp_cmd!$G:$G,cp_cmd!$D:$D,"="&amp;$B8,cp_cmd!$I:$I,"="&amp;D$1,cp_cmd!$J:$J,"=500g")</f>
        <v>0</v>
      </c>
      <c r="E8" s="53">
        <f>SUMIFS(cp_cmd!$G:$G,cp_cmd!$D:$D,"="&amp;$B8,cp_cmd!$I:$I,"="&amp;D$1,cp_cmd!$J:$J,"=1000g")</f>
        <v>0</v>
      </c>
      <c r="F8" s="53">
        <f>SUMIFS(cp_cmd!$G:$G,cp_cmd!$D:$D,"="&amp;$B8,cp_cmd!$I:$I,"="&amp;D$1,cp_cmd!$J:$J,"=3000g")</f>
        <v>0</v>
      </c>
      <c r="G8" s="54">
        <f>SUMIFS(cp_cmd!$G:$G,cp_cmd!$D:$D,"="&amp;$B8,cp_cmd!$I:$I,"="&amp;G$1,cp_cmd!$J:$J,"=500g")</f>
        <v>0</v>
      </c>
      <c r="H8" s="53">
        <f>SUMIFS(cp_cmd!$G:$G,cp_cmd!$D:$D,"="&amp;$B8,cp_cmd!$I:$I,"="&amp;H$1,cp_cmd!$J:$J,"=1000g")</f>
        <v>0</v>
      </c>
      <c r="I8" s="54">
        <f>SUMIFS(cp_cmd!$G:$G,cp_cmd!$D:$D,"="&amp;$B8,cp_cmd!$I:$I,"="&amp;I$1,cp_cmd!$J:$J,"=500g")</f>
        <v>0</v>
      </c>
      <c r="J8" s="55"/>
      <c r="K8" s="54">
        <f>SUMIFS(cp_cmd!$G:$G,cp_cmd!$D:$D,"="&amp;$B8,cp_cmd!$I:$I,"="&amp;K$1,cp_cmd!$J:$J,"=500g")</f>
        <v>0</v>
      </c>
      <c r="L8" s="54">
        <f>SUMIFS(cp_cmd!$G:$G,cp_cmd!$D:$D,"="&amp;$B8,cp_cmd!$I:$I,"="&amp;K$1,cp_cmd!$J:$J,"=1000g")</f>
        <v>0</v>
      </c>
      <c r="M8" s="54">
        <f>SUMIFS(cp_cmd!$G:$G,cp_cmd!$D:$D,"="&amp;$B8,cp_cmd!$I:$I,"="&amp;K$1,cp_cmd!$J:$J,"=3000g")</f>
        <v>0</v>
      </c>
      <c r="N8" s="54">
        <f>SUMIFS(cp_cmd!$G:$G,cp_cmd!$D:$D,"="&amp;$B8,cp_cmd!$I:$I,"="&amp;N$1,cp_cmd!$J:$J,"=500g")</f>
        <v>0</v>
      </c>
      <c r="O8" s="54"/>
      <c r="P8" s="55"/>
      <c r="Q8" s="54">
        <f>SUMIFS(cp_cmd!$G:$G,cp_cmd!$D:$D,"="&amp;$B8,cp_cmd!$I:$I,"="&amp;Q$1,cp_cmd!$J:$J,"=500g")</f>
        <v>0</v>
      </c>
      <c r="R8" s="54">
        <f>SUMIFS(cp_cmd!$G:$G,cp_cmd!$D:$D,"="&amp;$B8,cp_cmd!$I:$I,"="&amp;Q$1,cp_cmd!$J:$J,"=1000g")</f>
        <v>0</v>
      </c>
      <c r="S8" s="53">
        <f>SUMIFS(cp_cmd!$G:$G,cp_cmd!$D:$D,"="&amp;$B8,cp_cmd!$I:$I,"="&amp;S$1,cp_cmd!$J:$J,"=500g")</f>
        <v>0</v>
      </c>
      <c r="T8" s="55"/>
      <c r="U8" s="54">
        <f>SUMIFS(cp_cmd!$G:$G,cp_cmd!$D:$D,"="&amp;$B8,cp_cmd!$I:$I,"="&amp;U$1,cp_cmd!$J:$J,"=500g")</f>
        <v>0</v>
      </c>
      <c r="V8" s="54">
        <f>SUMIFS(cp_cmd!$G:$G,cp_cmd!$D:$D,"="&amp;$B8,cp_cmd!$I:$I,"="&amp;U$1,cp_cmd!$J:$J,"=1000g")</f>
        <v>0</v>
      </c>
      <c r="W8" s="54">
        <f>SUMIFS(cp_cmd!$G:$G,cp_cmd!$D:$D,"="&amp;$B8,cp_cmd!$I:$I,"="&amp;U$1,cp_cmd!$J:$J,"=2000g")</f>
        <v>0</v>
      </c>
      <c r="X8" s="55"/>
      <c r="Y8" s="56">
        <f>SUMIFS(cp_cmd!$G:$G,cp_cmd!$D:$D,"="&amp;$B8,cp_cmd!$I:$I,"="&amp;Y$1,cp_cmd!$J:$J,"=500g")</f>
        <v>0</v>
      </c>
      <c r="Z8" s="56">
        <f>SUMIFS(cp_cmd!$G:$G,cp_cmd!$D:$D,"="&amp;$B8,cp_cmd!$I:$I,"="&amp;Y$1,cp_cmd!$J:$J,"=1000g")</f>
        <v>0</v>
      </c>
      <c r="AA8" s="56">
        <f>SUMIFS(cp_cmd!$G:$G,cp_cmd!$D:$D,"="&amp;$B8,cp_cmd!$I:$I,"="&amp;Y$1,cp_cmd!$J:$J,"=3000g")</f>
        <v>0</v>
      </c>
      <c r="AB8" s="55"/>
      <c r="AC8" s="54">
        <f>SUMIFS(cp_cmd!$G:$G,cp_cmd!$D:$D,"="&amp;$B8,cp_cmd!$I:$I,"="&amp;AC$1,cp_cmd!$J:$J,"=500g")</f>
        <v>0</v>
      </c>
      <c r="AD8" s="54">
        <f>SUMIFS(cp_cmd!$G:$G,cp_cmd!$D:$D,"="&amp;$B8,cp_cmd!$I:$I,"="&amp;AC$1,cp_cmd!$J:$J,"=1000g")</f>
        <v>0</v>
      </c>
      <c r="AE8" s="55"/>
      <c r="AF8" s="55"/>
      <c r="AG8" s="55"/>
      <c r="AH8" s="55"/>
      <c r="AI8" s="54">
        <f>SUMIFS(cp_cmd!$G:$G,cp_cmd!$D:$D,"="&amp;$B8,cp_cmd!$I:$I,"="&amp;AI$1,cp_cmd!$J:$J,"=500g")</f>
        <v>0</v>
      </c>
      <c r="AJ8" s="54">
        <f>SUMIFS(cp_cmd!$G:$G,cp_cmd!$D:$D,"="&amp;$B8,cp_cmd!$I:$I,"="&amp;AI$1,cp_cmd!$J:$J,"=1000g")</f>
        <v>0</v>
      </c>
      <c r="AK8" s="57"/>
      <c r="AL8" s="58">
        <f>SUMIFS(cp_cmd!$G:$G,cp_cmd!$D:$D,"="&amp;$B8,cp_cmd!$I:$I,"="&amp;AL$1,cp_cmd!$J:$J,"=500g")</f>
        <v>0</v>
      </c>
      <c r="AM8" s="55"/>
      <c r="AN8" s="55">
        <f>SUMIFS(cp_cmd!$G:$G,cp_cmd!$D:$D,"="&amp;$B8,cp_cmd!$I:$I,"="&amp;AN$1,cp_cmd!$J:$J,"=500g")</f>
        <v>0</v>
      </c>
      <c r="AO8" s="55"/>
      <c r="AP8" s="55"/>
      <c r="AQ8" s="55"/>
      <c r="AR8" s="55"/>
      <c r="AS8" s="55"/>
      <c r="AT8" s="55"/>
      <c r="AU8" s="55"/>
      <c r="AV8" s="55"/>
      <c r="AW8" s="54">
        <f>SUMIFS(cp_cmd!$G:$G,cp_cmd!$D:$D,"="&amp;$B8,cp_cmd!$I:$I,"="&amp;AW$1,cp_cmd!$J:$J,"=500g")</f>
        <v>0</v>
      </c>
      <c r="AX8" s="54">
        <f>SUMIFS(cp_cmd!$G:$G,cp_cmd!$D:$D,"="&amp;$B8,cp_cmd!$I:$I,"="&amp;AX$1,cp_cmd!$J:$J,"=500g")</f>
        <v>0</v>
      </c>
      <c r="AY8" s="54">
        <f>SUMIFS(cp_cmd!$G:$G,cp_cmd!$D:$D,"="&amp;$B8,cp_cmd!$I:$I,"="&amp;AX$1,cp_cmd!$J:$J,"=1000g")</f>
        <v>0</v>
      </c>
      <c r="AZ8" s="57">
        <f>SUMIFS(cp_cmd!$G:$G,cp_cmd!$D:$D,"="&amp;$B8,cp_cmd!$I:$I,"="&amp;AZ$1,cp_cmd!$J:$J,"=2000g")</f>
        <v>0</v>
      </c>
      <c r="BA8" s="58">
        <f>SUMIFS(cp_cmd!$G:$G,cp_cmd!$D:$D,"="&amp;$B8,cp_cmd!$I:$I,"="&amp;BA$1,cp_cmd!$J:$J,"=500g")</f>
        <v>0</v>
      </c>
      <c r="BB8" s="53">
        <f>SUMIFS(cp_cmd!$G:$G,cp_cmd!$D:$D,"="&amp;$B8,cp_cmd!$I:$I,"="&amp;BB$1,cp_cmd!$J:$J,"=500g")</f>
        <v>0</v>
      </c>
      <c r="BC8" s="54">
        <f>SUMIFS(cp_cmd!$G:$G,cp_cmd!$D:$D,"="&amp;$B8,cp_cmd!$I:$I,"="&amp;BC$1,cp_cmd!$J:$J,"=350g")</f>
        <v>0</v>
      </c>
      <c r="BD8" s="54">
        <f>SUMIFS(cp_cmd!$G:$G,cp_cmd!$D:$D,"="&amp;$B8,cp_cmd!$I:$I,"="&amp;BD$1,cp_cmd!$J:$J,"=350g")</f>
        <v>0</v>
      </c>
      <c r="BE8" s="54">
        <f>SUMIFS(cp_cmd!$G:$G,cp_cmd!$D:$D,"="&amp;$B8,cp_cmd!$I:$I,"="&amp;BE$1,cp_cmd!$J:$J,"=350g")</f>
        <v>0</v>
      </c>
      <c r="BF8" s="53">
        <f>SUMIFS(cp_cmd!$G:$G,cp_cmd!$D:$D,"="&amp;$B8,cp_cmd!$I:$I,"="&amp;BF$1,cp_cmd!$J:$J,"=500g")</f>
        <v>0</v>
      </c>
      <c r="BG8" s="53">
        <f>SUMIFS(cp_cmd!$G:$G,cp_cmd!$D:$D,"="&amp;$B8,cp_cmd!$I:$I,"="&amp;BG$1,cp_cmd!$J:$J,"=500g")</f>
        <v>0</v>
      </c>
      <c r="BH8" s="54">
        <f>SUMIFS(cp_cmd!$G:$G,cp_cmd!$D:$D,"="&amp;$B8,cp_cmd!$I:$I,"="&amp;BH$1,cp_cmd!$J:$J,"=120g")</f>
        <v>0</v>
      </c>
      <c r="BI8" s="54">
        <f>SUMIFS(cp_cmd!$G:$G,cp_cmd!$D:$D,"="&amp;$B8,cp_cmd!$I:$I,"="&amp;BI$1,cp_cmd!$J:$J,"=120g")</f>
        <v>0</v>
      </c>
      <c r="BJ8" s="54">
        <f>SUMIFS(cp_cmd!$G:$G,cp_cmd!$D:$D,"="&amp;$B8,cp_cmd!$I:$I,"="&amp;BJ$1,cp_cmd!$J:$J,"=260g")</f>
        <v>0</v>
      </c>
      <c r="BK8" s="53">
        <f>SUMIFS(cp_cmd!$G:$G,cp_cmd!$D:$D,"="&amp;$B8,cp_cmd!$I:$I,"="&amp;BK$1,cp_cmd!$J:$J,"=500g")</f>
        <v>0</v>
      </c>
      <c r="BL8" s="54">
        <f t="shared" si="0"/>
        <v>0</v>
      </c>
      <c r="BM8" s="61"/>
      <c r="BP8" s="17">
        <f t="shared" si="1"/>
        <v>0</v>
      </c>
    </row>
    <row r="9" spans="1:74" s="17" customFormat="1" ht="38.25" customHeight="1">
      <c r="A9" s="65"/>
      <c r="B9" s="59" t="str">
        <f>cp_bl!L8</f>
        <v/>
      </c>
      <c r="C9" s="60"/>
      <c r="D9" s="53">
        <f>SUMIFS(cp_cmd!$G:$G,cp_cmd!$D:$D,"="&amp;$B9,cp_cmd!$I:$I,"="&amp;D$1,cp_cmd!$J:$J,"=500g")</f>
        <v>0</v>
      </c>
      <c r="E9" s="53">
        <f>SUMIFS(cp_cmd!$G:$G,cp_cmd!$D:$D,"="&amp;$B9,cp_cmd!$I:$I,"="&amp;D$1,cp_cmd!$J:$J,"=1000g")</f>
        <v>0</v>
      </c>
      <c r="F9" s="53">
        <f>SUMIFS(cp_cmd!$G:$G,cp_cmd!$D:$D,"="&amp;$B9,cp_cmd!$I:$I,"="&amp;D$1,cp_cmd!$J:$J,"=3000g")</f>
        <v>0</v>
      </c>
      <c r="G9" s="54">
        <f>SUMIFS(cp_cmd!$G:$G,cp_cmd!$D:$D,"="&amp;$B9,cp_cmd!$I:$I,"="&amp;G$1,cp_cmd!$J:$J,"=500g")</f>
        <v>0</v>
      </c>
      <c r="H9" s="53">
        <f>SUMIFS(cp_cmd!$G:$G,cp_cmd!$D:$D,"="&amp;$B9,cp_cmd!$I:$I,"="&amp;H$1,cp_cmd!$J:$J,"=1000g")</f>
        <v>0</v>
      </c>
      <c r="I9" s="54">
        <f>SUMIFS(cp_cmd!$G:$G,cp_cmd!$D:$D,"="&amp;$B9,cp_cmd!$I:$I,"="&amp;I$1,cp_cmd!$J:$J,"=500g")</f>
        <v>0</v>
      </c>
      <c r="J9" s="55"/>
      <c r="K9" s="54">
        <f>SUMIFS(cp_cmd!$G:$G,cp_cmd!$D:$D,"="&amp;$B9,cp_cmd!$I:$I,"="&amp;K$1,cp_cmd!$J:$J,"=500g")</f>
        <v>0</v>
      </c>
      <c r="L9" s="54">
        <f>SUMIFS(cp_cmd!$G:$G,cp_cmd!$D:$D,"="&amp;$B9,cp_cmd!$I:$I,"="&amp;K$1,cp_cmd!$J:$J,"=1000g")</f>
        <v>0</v>
      </c>
      <c r="M9" s="54">
        <f>SUMIFS(cp_cmd!$G:$G,cp_cmd!$D:$D,"="&amp;$B9,cp_cmd!$I:$I,"="&amp;K$1,cp_cmd!$J:$J,"=3000g")</f>
        <v>0</v>
      </c>
      <c r="N9" s="54">
        <f>SUMIFS(cp_cmd!$G:$G,cp_cmd!$D:$D,"="&amp;$B9,cp_cmd!$I:$I,"="&amp;N$1,cp_cmd!$J:$J,"=500g")</f>
        <v>0</v>
      </c>
      <c r="O9" s="54"/>
      <c r="P9" s="55"/>
      <c r="Q9" s="54">
        <f>SUMIFS(cp_cmd!$G:$G,cp_cmd!$D:$D,"="&amp;$B9,cp_cmd!$I:$I,"="&amp;Q$1,cp_cmd!$J:$J,"=500g")</f>
        <v>0</v>
      </c>
      <c r="R9" s="54">
        <f>SUMIFS(cp_cmd!$G:$G,cp_cmd!$D:$D,"="&amp;$B9,cp_cmd!$I:$I,"="&amp;Q$1,cp_cmd!$J:$J,"=1000g")</f>
        <v>0</v>
      </c>
      <c r="S9" s="53">
        <f>SUMIFS(cp_cmd!$G:$G,cp_cmd!$D:$D,"="&amp;$B9,cp_cmd!$I:$I,"="&amp;S$1,cp_cmd!$J:$J,"=500g")</f>
        <v>0</v>
      </c>
      <c r="T9" s="55"/>
      <c r="U9" s="54">
        <f>SUMIFS(cp_cmd!$G:$G,cp_cmd!$D:$D,"="&amp;$B9,cp_cmd!$I:$I,"="&amp;U$1,cp_cmd!$J:$J,"=500g")</f>
        <v>0</v>
      </c>
      <c r="V9" s="54">
        <f>SUMIFS(cp_cmd!$G:$G,cp_cmd!$D:$D,"="&amp;$B9,cp_cmd!$I:$I,"="&amp;U$1,cp_cmd!$J:$J,"=1000g")</f>
        <v>0</v>
      </c>
      <c r="W9" s="54">
        <f>SUMIFS(cp_cmd!$G:$G,cp_cmd!$D:$D,"="&amp;$B9,cp_cmd!$I:$I,"="&amp;U$1,cp_cmd!$J:$J,"=2000g")</f>
        <v>0</v>
      </c>
      <c r="X9" s="55"/>
      <c r="Y9" s="56">
        <f>SUMIFS(cp_cmd!$G:$G,cp_cmd!$D:$D,"="&amp;$B9,cp_cmd!$I:$I,"="&amp;Y$1,cp_cmd!$J:$J,"=500g")</f>
        <v>0</v>
      </c>
      <c r="Z9" s="56">
        <f>SUMIFS(cp_cmd!$G:$G,cp_cmd!$D:$D,"="&amp;$B9,cp_cmd!$I:$I,"="&amp;Y$1,cp_cmd!$J:$J,"=1000g")</f>
        <v>0</v>
      </c>
      <c r="AA9" s="56">
        <f>SUMIFS(cp_cmd!$G:$G,cp_cmd!$D:$D,"="&amp;$B9,cp_cmd!$I:$I,"="&amp;Y$1,cp_cmd!$J:$J,"=3000g")</f>
        <v>0</v>
      </c>
      <c r="AB9" s="55"/>
      <c r="AC9" s="54">
        <f>SUMIFS(cp_cmd!$G:$G,cp_cmd!$D:$D,"="&amp;$B9,cp_cmd!$I:$I,"="&amp;AC$1,cp_cmd!$J:$J,"=500g")</f>
        <v>0</v>
      </c>
      <c r="AD9" s="54">
        <f>SUMIFS(cp_cmd!$G:$G,cp_cmd!$D:$D,"="&amp;$B9,cp_cmd!$I:$I,"="&amp;AC$1,cp_cmd!$J:$J,"=1000g")</f>
        <v>0</v>
      </c>
      <c r="AE9" s="55"/>
      <c r="AF9" s="55"/>
      <c r="AG9" s="55"/>
      <c r="AH9" s="55"/>
      <c r="AI9" s="54">
        <f>SUMIFS(cp_cmd!$G:$G,cp_cmd!$D:$D,"="&amp;$B9,cp_cmd!$I:$I,"="&amp;AI$1,cp_cmd!$J:$J,"=500g")</f>
        <v>0</v>
      </c>
      <c r="AJ9" s="54">
        <f>SUMIFS(cp_cmd!$G:$G,cp_cmd!$D:$D,"="&amp;$B9,cp_cmd!$I:$I,"="&amp;AI$1,cp_cmd!$J:$J,"=1000g")</f>
        <v>0</v>
      </c>
      <c r="AK9" s="57"/>
      <c r="AL9" s="58">
        <f>SUMIFS(cp_cmd!$G:$G,cp_cmd!$D:$D,"="&amp;$B9,cp_cmd!$I:$I,"="&amp;AL$1,cp_cmd!$J:$J,"=500g")</f>
        <v>0</v>
      </c>
      <c r="AM9" s="55"/>
      <c r="AN9" s="55">
        <f>SUMIFS(cp_cmd!$G:$G,cp_cmd!$D:$D,"="&amp;$B9,cp_cmd!$I:$I,"="&amp;AN$1,cp_cmd!$J:$J,"=500g")</f>
        <v>0</v>
      </c>
      <c r="AO9" s="55"/>
      <c r="AP9" s="55"/>
      <c r="AQ9" s="55"/>
      <c r="AR9" s="55"/>
      <c r="AS9" s="55"/>
      <c r="AT9" s="55"/>
      <c r="AU9" s="55"/>
      <c r="AV9" s="55"/>
      <c r="AW9" s="54">
        <f>SUMIFS(cp_cmd!$G:$G,cp_cmd!$D:$D,"="&amp;$B9,cp_cmd!$I:$I,"="&amp;AW$1,cp_cmd!$J:$J,"=500g")</f>
        <v>0</v>
      </c>
      <c r="AX9" s="54">
        <f>SUMIFS(cp_cmd!$G:$G,cp_cmd!$D:$D,"="&amp;$B9,cp_cmd!$I:$I,"="&amp;AX$1,cp_cmd!$J:$J,"=500g")</f>
        <v>0</v>
      </c>
      <c r="AY9" s="54">
        <f>SUMIFS(cp_cmd!$G:$G,cp_cmd!$D:$D,"="&amp;$B9,cp_cmd!$I:$I,"="&amp;AX$1,cp_cmd!$J:$J,"=1000g")</f>
        <v>0</v>
      </c>
      <c r="AZ9" s="57">
        <f>SUMIFS(cp_cmd!$G:$G,cp_cmd!$D:$D,"="&amp;$B9,cp_cmd!$I:$I,"="&amp;AZ$1,cp_cmd!$J:$J,"=2000g")</f>
        <v>0</v>
      </c>
      <c r="BA9" s="58">
        <f>SUMIFS(cp_cmd!$G:$G,cp_cmd!$D:$D,"="&amp;$B9,cp_cmd!$I:$I,"="&amp;BA$1,cp_cmd!$J:$J,"=500g")</f>
        <v>0</v>
      </c>
      <c r="BB9" s="53">
        <f>SUMIFS(cp_cmd!$G:$G,cp_cmd!$D:$D,"="&amp;$B9,cp_cmd!$I:$I,"="&amp;BB$1,cp_cmd!$J:$J,"=500g")</f>
        <v>0</v>
      </c>
      <c r="BC9" s="54">
        <f>SUMIFS(cp_cmd!$G:$G,cp_cmd!$D:$D,"="&amp;$B9,cp_cmd!$I:$I,"="&amp;BC$1,cp_cmd!$J:$J,"=350g")</f>
        <v>0</v>
      </c>
      <c r="BD9" s="54">
        <f>SUMIFS(cp_cmd!$G:$G,cp_cmd!$D:$D,"="&amp;$B9,cp_cmd!$I:$I,"="&amp;BD$1,cp_cmd!$J:$J,"=350g")</f>
        <v>0</v>
      </c>
      <c r="BE9" s="54">
        <f>SUMIFS(cp_cmd!$G:$G,cp_cmd!$D:$D,"="&amp;$B9,cp_cmd!$I:$I,"="&amp;BE$1,cp_cmd!$J:$J,"=350g")</f>
        <v>0</v>
      </c>
      <c r="BF9" s="53">
        <f>SUMIFS(cp_cmd!$G:$G,cp_cmd!$D:$D,"="&amp;$B9,cp_cmd!$I:$I,"="&amp;BF$1,cp_cmd!$J:$J,"=500g")</f>
        <v>0</v>
      </c>
      <c r="BG9" s="53">
        <f>SUMIFS(cp_cmd!$G:$G,cp_cmd!$D:$D,"="&amp;$B9,cp_cmd!$I:$I,"="&amp;BG$1,cp_cmd!$J:$J,"=500g")</f>
        <v>0</v>
      </c>
      <c r="BH9" s="54">
        <f>SUMIFS(cp_cmd!$G:$G,cp_cmd!$D:$D,"="&amp;$B9,cp_cmd!$I:$I,"="&amp;BH$1,cp_cmd!$J:$J,"=120g")</f>
        <v>0</v>
      </c>
      <c r="BI9" s="54">
        <f>SUMIFS(cp_cmd!$G:$G,cp_cmd!$D:$D,"="&amp;$B9,cp_cmd!$I:$I,"="&amp;BI$1,cp_cmd!$J:$J,"=120g")</f>
        <v>0</v>
      </c>
      <c r="BJ9" s="54">
        <f>SUMIFS(cp_cmd!$G:$G,cp_cmd!$D:$D,"="&amp;$B9,cp_cmd!$I:$I,"="&amp;BJ$1,cp_cmd!$J:$J,"=260g")</f>
        <v>0</v>
      </c>
      <c r="BK9" s="53">
        <f>SUMIFS(cp_cmd!$G:$G,cp_cmd!$D:$D,"="&amp;$B9,cp_cmd!$I:$I,"="&amp;BK$1,cp_cmd!$J:$J,"=500g")</f>
        <v>0</v>
      </c>
      <c r="BL9" s="54">
        <f t="shared" si="0"/>
        <v>0</v>
      </c>
      <c r="BM9" s="61"/>
      <c r="BP9" s="17">
        <f t="shared" si="1"/>
        <v>0</v>
      </c>
    </row>
    <row r="10" spans="1:74" s="17" customFormat="1" ht="38.25" customHeight="1">
      <c r="A10" s="65"/>
      <c r="B10" s="59" t="str">
        <f>cp_bl!L9</f>
        <v/>
      </c>
      <c r="C10" s="60"/>
      <c r="D10" s="53">
        <f>SUMIFS(cp_cmd!$G:$G,cp_cmd!$D:$D,"="&amp;$B10,cp_cmd!$I:$I,"="&amp;D$1,cp_cmd!$J:$J,"=500g")</f>
        <v>0</v>
      </c>
      <c r="E10" s="53">
        <f>SUMIFS(cp_cmd!$G:$G,cp_cmd!$D:$D,"="&amp;$B10,cp_cmd!$I:$I,"="&amp;D$1,cp_cmd!$J:$J,"=1000g")</f>
        <v>0</v>
      </c>
      <c r="F10" s="53">
        <f>SUMIFS(cp_cmd!$G:$G,cp_cmd!$D:$D,"="&amp;$B10,cp_cmd!$I:$I,"="&amp;D$1,cp_cmd!$J:$J,"=3000g")</f>
        <v>0</v>
      </c>
      <c r="G10" s="54">
        <f>SUMIFS(cp_cmd!$G:$G,cp_cmd!$D:$D,"="&amp;$B10,cp_cmd!$I:$I,"="&amp;G$1,cp_cmd!$J:$J,"=500g")</f>
        <v>0</v>
      </c>
      <c r="H10" s="53">
        <f>SUMIFS(cp_cmd!$G:$G,cp_cmd!$D:$D,"="&amp;$B10,cp_cmd!$I:$I,"="&amp;H$1,cp_cmd!$J:$J,"=1000g")</f>
        <v>0</v>
      </c>
      <c r="I10" s="54">
        <f>SUMIFS(cp_cmd!$G:$G,cp_cmd!$D:$D,"="&amp;$B10,cp_cmd!$I:$I,"="&amp;I$1,cp_cmd!$J:$J,"=500g")</f>
        <v>0</v>
      </c>
      <c r="J10" s="55"/>
      <c r="K10" s="54">
        <f>SUMIFS(cp_cmd!$G:$G,cp_cmd!$D:$D,"="&amp;$B10,cp_cmd!$I:$I,"="&amp;K$1,cp_cmd!$J:$J,"=500g")</f>
        <v>0</v>
      </c>
      <c r="L10" s="54">
        <f>SUMIFS(cp_cmd!$G:$G,cp_cmd!$D:$D,"="&amp;$B10,cp_cmd!$I:$I,"="&amp;K$1,cp_cmd!$J:$J,"=1000g")</f>
        <v>0</v>
      </c>
      <c r="M10" s="54">
        <f>SUMIFS(cp_cmd!$G:$G,cp_cmd!$D:$D,"="&amp;$B10,cp_cmd!$I:$I,"="&amp;K$1,cp_cmd!$J:$J,"=3000g")</f>
        <v>0</v>
      </c>
      <c r="N10" s="54">
        <f>SUMIFS(cp_cmd!$G:$G,cp_cmd!$D:$D,"="&amp;$B10,cp_cmd!$I:$I,"="&amp;N$1,cp_cmd!$J:$J,"=500g")</f>
        <v>0</v>
      </c>
      <c r="O10" s="54"/>
      <c r="P10" s="55"/>
      <c r="Q10" s="54">
        <f>SUMIFS(cp_cmd!$G:$G,cp_cmd!$D:$D,"="&amp;$B10,cp_cmd!$I:$I,"="&amp;Q$1,cp_cmd!$J:$J,"=500g")</f>
        <v>0</v>
      </c>
      <c r="R10" s="54">
        <f>SUMIFS(cp_cmd!$G:$G,cp_cmd!$D:$D,"="&amp;$B10,cp_cmd!$I:$I,"="&amp;Q$1,cp_cmd!$J:$J,"=1000g")</f>
        <v>0</v>
      </c>
      <c r="S10" s="53">
        <f>SUMIFS(cp_cmd!$G:$G,cp_cmd!$D:$D,"="&amp;$B10,cp_cmd!$I:$I,"="&amp;S$1,cp_cmd!$J:$J,"=500g")</f>
        <v>0</v>
      </c>
      <c r="T10" s="55"/>
      <c r="U10" s="54">
        <f>SUMIFS(cp_cmd!$G:$G,cp_cmd!$D:$D,"="&amp;$B10,cp_cmd!$I:$I,"="&amp;U$1,cp_cmd!$J:$J,"=500g")</f>
        <v>0</v>
      </c>
      <c r="V10" s="54">
        <f>SUMIFS(cp_cmd!$G:$G,cp_cmd!$D:$D,"="&amp;$B10,cp_cmd!$I:$I,"="&amp;U$1,cp_cmd!$J:$J,"=1000g")</f>
        <v>0</v>
      </c>
      <c r="W10" s="54">
        <f>SUMIFS(cp_cmd!$G:$G,cp_cmd!$D:$D,"="&amp;$B10,cp_cmd!$I:$I,"="&amp;U$1,cp_cmd!$J:$J,"=2000g")</f>
        <v>0</v>
      </c>
      <c r="X10" s="55"/>
      <c r="Y10" s="56">
        <f>SUMIFS(cp_cmd!$G:$G,cp_cmd!$D:$D,"="&amp;$B10,cp_cmd!$I:$I,"="&amp;Y$1,cp_cmd!$J:$J,"=500g")</f>
        <v>0</v>
      </c>
      <c r="Z10" s="56">
        <f>SUMIFS(cp_cmd!$G:$G,cp_cmd!$D:$D,"="&amp;$B10,cp_cmd!$I:$I,"="&amp;Y$1,cp_cmd!$J:$J,"=1000g")</f>
        <v>0</v>
      </c>
      <c r="AA10" s="56">
        <f>SUMIFS(cp_cmd!$G:$G,cp_cmd!$D:$D,"="&amp;$B10,cp_cmd!$I:$I,"="&amp;Y$1,cp_cmd!$J:$J,"=3000g")</f>
        <v>0</v>
      </c>
      <c r="AB10" s="55"/>
      <c r="AC10" s="54">
        <f>SUMIFS(cp_cmd!$G:$G,cp_cmd!$D:$D,"="&amp;$B10,cp_cmd!$I:$I,"="&amp;AC$1,cp_cmd!$J:$J,"=500g")</f>
        <v>0</v>
      </c>
      <c r="AD10" s="54">
        <f>SUMIFS(cp_cmd!$G:$G,cp_cmd!$D:$D,"="&amp;$B10,cp_cmd!$I:$I,"="&amp;AC$1,cp_cmd!$J:$J,"=1000g")</f>
        <v>0</v>
      </c>
      <c r="AE10" s="55"/>
      <c r="AF10" s="55"/>
      <c r="AG10" s="55"/>
      <c r="AH10" s="55"/>
      <c r="AI10" s="54">
        <f>SUMIFS(cp_cmd!$G:$G,cp_cmd!$D:$D,"="&amp;$B10,cp_cmd!$I:$I,"="&amp;AI$1,cp_cmd!$J:$J,"=500g")</f>
        <v>0</v>
      </c>
      <c r="AJ10" s="54">
        <f>SUMIFS(cp_cmd!$G:$G,cp_cmd!$D:$D,"="&amp;$B10,cp_cmd!$I:$I,"="&amp;AI$1,cp_cmd!$J:$J,"=1000g")</f>
        <v>0</v>
      </c>
      <c r="AK10" s="57"/>
      <c r="AL10" s="58">
        <f>SUMIFS(cp_cmd!$G:$G,cp_cmd!$D:$D,"="&amp;$B10,cp_cmd!$I:$I,"="&amp;AL$1,cp_cmd!$J:$J,"=500g")</f>
        <v>0</v>
      </c>
      <c r="AM10" s="55"/>
      <c r="AN10" s="55">
        <f>SUMIFS(cp_cmd!$G:$G,cp_cmd!$D:$D,"="&amp;$B10,cp_cmd!$I:$I,"="&amp;AN$1,cp_cmd!$J:$J,"=500g")</f>
        <v>0</v>
      </c>
      <c r="AO10" s="55"/>
      <c r="AP10" s="55"/>
      <c r="AQ10" s="55"/>
      <c r="AR10" s="55"/>
      <c r="AS10" s="55"/>
      <c r="AT10" s="55"/>
      <c r="AU10" s="55"/>
      <c r="AV10" s="55"/>
      <c r="AW10" s="54">
        <f>SUMIFS(cp_cmd!$G:$G,cp_cmd!$D:$D,"="&amp;$B10,cp_cmd!$I:$I,"="&amp;AW$1,cp_cmd!$J:$J,"=500g")</f>
        <v>0</v>
      </c>
      <c r="AX10" s="54">
        <f>SUMIFS(cp_cmd!$G:$G,cp_cmd!$D:$D,"="&amp;$B10,cp_cmd!$I:$I,"="&amp;AX$1,cp_cmd!$J:$J,"=500g")</f>
        <v>0</v>
      </c>
      <c r="AY10" s="54">
        <f>SUMIFS(cp_cmd!$G:$G,cp_cmd!$D:$D,"="&amp;$B10,cp_cmd!$I:$I,"="&amp;AX$1,cp_cmd!$J:$J,"=1000g")</f>
        <v>0</v>
      </c>
      <c r="AZ10" s="57">
        <f>SUMIFS(cp_cmd!$G:$G,cp_cmd!$D:$D,"="&amp;$B10,cp_cmd!$I:$I,"="&amp;AZ$1,cp_cmd!$J:$J,"=2000g")</f>
        <v>0</v>
      </c>
      <c r="BA10" s="58">
        <f>SUMIFS(cp_cmd!$G:$G,cp_cmd!$D:$D,"="&amp;$B10,cp_cmd!$I:$I,"="&amp;BA$1,cp_cmd!$J:$J,"=500g")</f>
        <v>0</v>
      </c>
      <c r="BB10" s="53">
        <f>SUMIFS(cp_cmd!$G:$G,cp_cmd!$D:$D,"="&amp;$B10,cp_cmd!$I:$I,"="&amp;BB$1,cp_cmd!$J:$J,"=500g")</f>
        <v>0</v>
      </c>
      <c r="BC10" s="54">
        <f>SUMIFS(cp_cmd!$G:$G,cp_cmd!$D:$D,"="&amp;$B10,cp_cmd!$I:$I,"="&amp;BC$1,cp_cmd!$J:$J,"=350g")</f>
        <v>0</v>
      </c>
      <c r="BD10" s="54">
        <f>SUMIFS(cp_cmd!$G:$G,cp_cmd!$D:$D,"="&amp;$B10,cp_cmd!$I:$I,"="&amp;BD$1,cp_cmd!$J:$J,"=350g")</f>
        <v>0</v>
      </c>
      <c r="BE10" s="54">
        <f>SUMIFS(cp_cmd!$G:$G,cp_cmd!$D:$D,"="&amp;$B10,cp_cmd!$I:$I,"="&amp;BE$1,cp_cmd!$J:$J,"=350g")</f>
        <v>0</v>
      </c>
      <c r="BF10" s="53">
        <f>SUMIFS(cp_cmd!$G:$G,cp_cmd!$D:$D,"="&amp;$B10,cp_cmd!$I:$I,"="&amp;BF$1,cp_cmd!$J:$J,"=500g")</f>
        <v>0</v>
      </c>
      <c r="BG10" s="53">
        <f>SUMIFS(cp_cmd!$G:$G,cp_cmd!$D:$D,"="&amp;$B10,cp_cmd!$I:$I,"="&amp;BG$1,cp_cmd!$J:$J,"=500g")</f>
        <v>0</v>
      </c>
      <c r="BH10" s="54">
        <f>SUMIFS(cp_cmd!$G:$G,cp_cmd!$D:$D,"="&amp;$B10,cp_cmd!$I:$I,"="&amp;BH$1,cp_cmd!$J:$J,"=120g")</f>
        <v>0</v>
      </c>
      <c r="BI10" s="54">
        <f>SUMIFS(cp_cmd!$G:$G,cp_cmd!$D:$D,"="&amp;$B10,cp_cmd!$I:$I,"="&amp;BI$1,cp_cmd!$J:$J,"=120g")</f>
        <v>0</v>
      </c>
      <c r="BJ10" s="54">
        <f>SUMIFS(cp_cmd!$G:$G,cp_cmd!$D:$D,"="&amp;$B10,cp_cmd!$I:$I,"="&amp;BJ$1,cp_cmd!$J:$J,"=260g")</f>
        <v>0</v>
      </c>
      <c r="BK10" s="53">
        <f>SUMIFS(cp_cmd!$G:$G,cp_cmd!$D:$D,"="&amp;$B10,cp_cmd!$I:$I,"="&amp;BK$1,cp_cmd!$J:$J,"=500g")</f>
        <v>0</v>
      </c>
      <c r="BL10" s="54">
        <f t="shared" si="0"/>
        <v>0</v>
      </c>
      <c r="BM10" s="61"/>
      <c r="BP10" s="17">
        <f t="shared" si="1"/>
        <v>0</v>
      </c>
    </row>
    <row r="11" spans="1:74" s="17" customFormat="1" ht="38.25" customHeight="1">
      <c r="A11" s="15"/>
      <c r="B11" s="59" t="str">
        <f>cp_bl!L10</f>
        <v/>
      </c>
      <c r="C11" s="60"/>
      <c r="D11" s="53">
        <f>SUMIFS(cp_cmd!$G:$G,cp_cmd!$D:$D,"="&amp;$B11,cp_cmd!$I:$I,"="&amp;D$1,cp_cmd!$J:$J,"=500g")</f>
        <v>0</v>
      </c>
      <c r="E11" s="53">
        <f>SUMIFS(cp_cmd!$G:$G,cp_cmd!$D:$D,"="&amp;$B11,cp_cmd!$I:$I,"="&amp;D$1,cp_cmd!$J:$J,"=1000g")</f>
        <v>0</v>
      </c>
      <c r="F11" s="53">
        <f>SUMIFS(cp_cmd!$G:$G,cp_cmd!$D:$D,"="&amp;$B11,cp_cmd!$I:$I,"="&amp;D$1,cp_cmd!$J:$J,"=3000g")</f>
        <v>0</v>
      </c>
      <c r="G11" s="54">
        <f>SUMIFS(cp_cmd!$G:$G,cp_cmd!$D:$D,"="&amp;$B11,cp_cmd!$I:$I,"="&amp;G$1,cp_cmd!$J:$J,"=500g")</f>
        <v>0</v>
      </c>
      <c r="H11" s="53">
        <f>SUMIFS(cp_cmd!$G:$G,cp_cmd!$D:$D,"="&amp;$B11,cp_cmd!$I:$I,"="&amp;H$1,cp_cmd!$J:$J,"=1000g")</f>
        <v>0</v>
      </c>
      <c r="I11" s="54">
        <f>SUMIFS(cp_cmd!$G:$G,cp_cmd!$D:$D,"="&amp;$B11,cp_cmd!$I:$I,"="&amp;I$1,cp_cmd!$J:$J,"=500g")</f>
        <v>0</v>
      </c>
      <c r="J11" s="55"/>
      <c r="K11" s="54">
        <f>SUMIFS(cp_cmd!$G:$G,cp_cmd!$D:$D,"="&amp;$B11,cp_cmd!$I:$I,"="&amp;K$1,cp_cmd!$J:$J,"=500g")</f>
        <v>0</v>
      </c>
      <c r="L11" s="54">
        <f>SUMIFS(cp_cmd!$G:$G,cp_cmd!$D:$D,"="&amp;$B11,cp_cmd!$I:$I,"="&amp;K$1,cp_cmd!$J:$J,"=1000g")</f>
        <v>0</v>
      </c>
      <c r="M11" s="54">
        <f>SUMIFS(cp_cmd!$G:$G,cp_cmd!$D:$D,"="&amp;$B11,cp_cmd!$I:$I,"="&amp;K$1,cp_cmd!$J:$J,"=3000g")</f>
        <v>0</v>
      </c>
      <c r="N11" s="54">
        <f>SUMIFS(cp_cmd!$G:$G,cp_cmd!$D:$D,"="&amp;$B11,cp_cmd!$I:$I,"="&amp;N$1,cp_cmd!$J:$J,"=500g")</f>
        <v>0</v>
      </c>
      <c r="O11" s="54"/>
      <c r="P11" s="55"/>
      <c r="Q11" s="54">
        <f>SUMIFS(cp_cmd!$G:$G,cp_cmd!$D:$D,"="&amp;$B11,cp_cmd!$I:$I,"="&amp;Q$1,cp_cmd!$J:$J,"=500g")</f>
        <v>0</v>
      </c>
      <c r="R11" s="54">
        <f>SUMIFS(cp_cmd!$G:$G,cp_cmd!$D:$D,"="&amp;$B11,cp_cmd!$I:$I,"="&amp;Q$1,cp_cmd!$J:$J,"=1000g")</f>
        <v>0</v>
      </c>
      <c r="S11" s="53">
        <f>SUMIFS(cp_cmd!$G:$G,cp_cmd!$D:$D,"="&amp;$B11,cp_cmd!$I:$I,"="&amp;S$1,cp_cmd!$J:$J,"=500g")</f>
        <v>0</v>
      </c>
      <c r="T11" s="55"/>
      <c r="U11" s="54">
        <f>SUMIFS(cp_cmd!$G:$G,cp_cmd!$D:$D,"="&amp;$B11,cp_cmd!$I:$I,"="&amp;U$1,cp_cmd!$J:$J,"=500g")</f>
        <v>0</v>
      </c>
      <c r="V11" s="54">
        <f>SUMIFS(cp_cmd!$G:$G,cp_cmd!$D:$D,"="&amp;$B11,cp_cmd!$I:$I,"="&amp;U$1,cp_cmd!$J:$J,"=1000g")</f>
        <v>0</v>
      </c>
      <c r="W11" s="54">
        <f>SUMIFS(cp_cmd!$G:$G,cp_cmd!$D:$D,"="&amp;$B11,cp_cmd!$I:$I,"="&amp;U$1,cp_cmd!$J:$J,"=2000g")</f>
        <v>0</v>
      </c>
      <c r="X11" s="55"/>
      <c r="Y11" s="56">
        <f>SUMIFS(cp_cmd!$G:$G,cp_cmd!$D:$D,"="&amp;$B11,cp_cmd!$I:$I,"="&amp;Y$1,cp_cmd!$J:$J,"=500g")</f>
        <v>0</v>
      </c>
      <c r="Z11" s="56">
        <f>SUMIFS(cp_cmd!$G:$G,cp_cmd!$D:$D,"="&amp;$B11,cp_cmd!$I:$I,"="&amp;Y$1,cp_cmd!$J:$J,"=1000g")</f>
        <v>0</v>
      </c>
      <c r="AA11" s="56">
        <f>SUMIFS(cp_cmd!$G:$G,cp_cmd!$D:$D,"="&amp;$B11,cp_cmd!$I:$I,"="&amp;Y$1,cp_cmd!$J:$J,"=3000g")</f>
        <v>0</v>
      </c>
      <c r="AB11" s="55"/>
      <c r="AC11" s="54">
        <f>SUMIFS(cp_cmd!$G:$G,cp_cmd!$D:$D,"="&amp;$B11,cp_cmd!$I:$I,"="&amp;AC$1,cp_cmd!$J:$J,"=500g")</f>
        <v>0</v>
      </c>
      <c r="AD11" s="54">
        <f>SUMIFS(cp_cmd!$G:$G,cp_cmd!$D:$D,"="&amp;$B11,cp_cmd!$I:$I,"="&amp;AC$1,cp_cmd!$J:$J,"=1000g")</f>
        <v>0</v>
      </c>
      <c r="AE11" s="55"/>
      <c r="AF11" s="55"/>
      <c r="AG11" s="55"/>
      <c r="AH11" s="55"/>
      <c r="AI11" s="54">
        <f>SUMIFS(cp_cmd!$G:$G,cp_cmd!$D:$D,"="&amp;$B11,cp_cmd!$I:$I,"="&amp;AI$1,cp_cmd!$J:$J,"=500g")</f>
        <v>0</v>
      </c>
      <c r="AJ11" s="54">
        <f>SUMIFS(cp_cmd!$G:$G,cp_cmd!$D:$D,"="&amp;$B11,cp_cmd!$I:$I,"="&amp;AI$1,cp_cmd!$J:$J,"=1000g")</f>
        <v>0</v>
      </c>
      <c r="AK11" s="57"/>
      <c r="AL11" s="58">
        <f>SUMIFS(cp_cmd!$G:$G,cp_cmd!$D:$D,"="&amp;$B11,cp_cmd!$I:$I,"="&amp;AL$1,cp_cmd!$J:$J,"=500g")</f>
        <v>0</v>
      </c>
      <c r="AM11" s="55"/>
      <c r="AN11" s="55">
        <f>SUMIFS(cp_cmd!$G:$G,cp_cmd!$D:$D,"="&amp;$B11,cp_cmd!$I:$I,"="&amp;AN$1,cp_cmd!$J:$J,"=500g")</f>
        <v>0</v>
      </c>
      <c r="AO11" s="55"/>
      <c r="AP11" s="55"/>
      <c r="AQ11" s="55"/>
      <c r="AR11" s="55"/>
      <c r="AS11" s="55"/>
      <c r="AT11" s="55"/>
      <c r="AU11" s="55"/>
      <c r="AV11" s="55"/>
      <c r="AW11" s="54">
        <f>SUMIFS(cp_cmd!$G:$G,cp_cmd!$D:$D,"="&amp;$B11,cp_cmd!$I:$I,"="&amp;AW$1,cp_cmd!$J:$J,"=500g")</f>
        <v>0</v>
      </c>
      <c r="AX11" s="54">
        <f>SUMIFS(cp_cmd!$G:$G,cp_cmd!$D:$D,"="&amp;$B11,cp_cmd!$I:$I,"="&amp;AX$1,cp_cmd!$J:$J,"=500g")</f>
        <v>0</v>
      </c>
      <c r="AY11" s="54">
        <f>SUMIFS(cp_cmd!$G:$G,cp_cmd!$D:$D,"="&amp;$B11,cp_cmd!$I:$I,"="&amp;AX$1,cp_cmd!$J:$J,"=1000g")</f>
        <v>0</v>
      </c>
      <c r="AZ11" s="57">
        <f>SUMIFS(cp_cmd!$G:$G,cp_cmd!$D:$D,"="&amp;$B11,cp_cmd!$I:$I,"="&amp;AZ$1,cp_cmd!$J:$J,"=2000g")</f>
        <v>0</v>
      </c>
      <c r="BA11" s="58">
        <f>SUMIFS(cp_cmd!$G:$G,cp_cmd!$D:$D,"="&amp;$B11,cp_cmd!$I:$I,"="&amp;BA$1,cp_cmd!$J:$J,"=500g")</f>
        <v>0</v>
      </c>
      <c r="BB11" s="53">
        <f>SUMIFS(cp_cmd!$G:$G,cp_cmd!$D:$D,"="&amp;$B11,cp_cmd!$I:$I,"="&amp;BB$1,cp_cmd!$J:$J,"=500g")</f>
        <v>0</v>
      </c>
      <c r="BC11" s="54">
        <f>SUMIFS(cp_cmd!$G:$G,cp_cmd!$D:$D,"="&amp;$B11,cp_cmd!$I:$I,"="&amp;BC$1,cp_cmd!$J:$J,"=350g")</f>
        <v>0</v>
      </c>
      <c r="BD11" s="54">
        <f>SUMIFS(cp_cmd!$G:$G,cp_cmd!$D:$D,"="&amp;$B11,cp_cmd!$I:$I,"="&amp;BD$1,cp_cmd!$J:$J,"=350g")</f>
        <v>0</v>
      </c>
      <c r="BE11" s="54">
        <f>SUMIFS(cp_cmd!$G:$G,cp_cmd!$D:$D,"="&amp;$B11,cp_cmd!$I:$I,"="&amp;BE$1,cp_cmd!$J:$J,"=350g")</f>
        <v>0</v>
      </c>
      <c r="BF11" s="53">
        <f>SUMIFS(cp_cmd!$G:$G,cp_cmd!$D:$D,"="&amp;$B11,cp_cmd!$I:$I,"="&amp;BF$1,cp_cmd!$J:$J,"=500g")</f>
        <v>0</v>
      </c>
      <c r="BG11" s="53">
        <f>SUMIFS(cp_cmd!$G:$G,cp_cmd!$D:$D,"="&amp;$B11,cp_cmd!$I:$I,"="&amp;BG$1,cp_cmd!$J:$J,"=500g")</f>
        <v>0</v>
      </c>
      <c r="BH11" s="54">
        <f>SUMIFS(cp_cmd!$G:$G,cp_cmd!$D:$D,"="&amp;$B11,cp_cmd!$I:$I,"="&amp;BH$1,cp_cmd!$J:$J,"=120g")</f>
        <v>0</v>
      </c>
      <c r="BI11" s="54">
        <f>SUMIFS(cp_cmd!$G:$G,cp_cmd!$D:$D,"="&amp;$B11,cp_cmd!$I:$I,"="&amp;BI$1,cp_cmd!$J:$J,"=120g")</f>
        <v>0</v>
      </c>
      <c r="BJ11" s="54">
        <f>SUMIFS(cp_cmd!$G:$G,cp_cmd!$D:$D,"="&amp;$B11,cp_cmd!$I:$I,"="&amp;BJ$1,cp_cmd!$J:$J,"=260g")</f>
        <v>0</v>
      </c>
      <c r="BK11" s="53">
        <f>SUMIFS(cp_cmd!$G:$G,cp_cmd!$D:$D,"="&amp;$B11,cp_cmd!$I:$I,"="&amp;BK$1,cp_cmd!$J:$J,"=500g")</f>
        <v>0</v>
      </c>
      <c r="BL11" s="54">
        <f t="shared" si="0"/>
        <v>0</v>
      </c>
      <c r="BM11" s="61"/>
      <c r="BP11" s="17">
        <f t="shared" si="1"/>
        <v>0</v>
      </c>
    </row>
    <row r="12" spans="1:74" s="17" customFormat="1" ht="38.25" customHeight="1">
      <c r="A12" s="15"/>
      <c r="B12" s="59" t="str">
        <f>cp_bl!L11</f>
        <v/>
      </c>
      <c r="C12" s="60"/>
      <c r="D12" s="53">
        <f>SUMIFS(cp_cmd!$G:$G,cp_cmd!$D:$D,"="&amp;$B12,cp_cmd!$I:$I,"="&amp;D$1,cp_cmd!$J:$J,"=500g")</f>
        <v>0</v>
      </c>
      <c r="E12" s="53">
        <f>SUMIFS(cp_cmd!$G:$G,cp_cmd!$D:$D,"="&amp;$B12,cp_cmd!$I:$I,"="&amp;D$1,cp_cmd!$J:$J,"=1000g")</f>
        <v>0</v>
      </c>
      <c r="F12" s="53">
        <f>SUMIFS(cp_cmd!$G:$G,cp_cmd!$D:$D,"="&amp;$B12,cp_cmd!$I:$I,"="&amp;D$1,cp_cmd!$J:$J,"=3000g")</f>
        <v>0</v>
      </c>
      <c r="G12" s="54">
        <f>SUMIFS(cp_cmd!$G:$G,cp_cmd!$D:$D,"="&amp;$B12,cp_cmd!$I:$I,"="&amp;G$1,cp_cmd!$J:$J,"=500g")</f>
        <v>0</v>
      </c>
      <c r="H12" s="53">
        <f>SUMIFS(cp_cmd!$G:$G,cp_cmd!$D:$D,"="&amp;$B12,cp_cmd!$I:$I,"="&amp;H$1,cp_cmd!$J:$J,"=1000g")</f>
        <v>0</v>
      </c>
      <c r="I12" s="54">
        <f>SUMIFS(cp_cmd!$G:$G,cp_cmd!$D:$D,"="&amp;$B12,cp_cmd!$I:$I,"="&amp;I$1,cp_cmd!$J:$J,"=500g")</f>
        <v>0</v>
      </c>
      <c r="J12" s="55"/>
      <c r="K12" s="54">
        <f>SUMIFS(cp_cmd!$G:$G,cp_cmd!$D:$D,"="&amp;$B12,cp_cmd!$I:$I,"="&amp;K$1,cp_cmd!$J:$J,"=500g")</f>
        <v>0</v>
      </c>
      <c r="L12" s="54">
        <f>SUMIFS(cp_cmd!$G:$G,cp_cmd!$D:$D,"="&amp;$B12,cp_cmd!$I:$I,"="&amp;K$1,cp_cmd!$J:$J,"=1000g")</f>
        <v>0</v>
      </c>
      <c r="M12" s="54">
        <f>SUMIFS(cp_cmd!$G:$G,cp_cmd!$D:$D,"="&amp;$B12,cp_cmd!$I:$I,"="&amp;K$1,cp_cmd!$J:$J,"=3000g")</f>
        <v>0</v>
      </c>
      <c r="N12" s="54">
        <f>SUMIFS(cp_cmd!$G:$G,cp_cmd!$D:$D,"="&amp;$B12,cp_cmd!$I:$I,"="&amp;N$1,cp_cmd!$J:$J,"=500g")</f>
        <v>0</v>
      </c>
      <c r="O12" s="54"/>
      <c r="P12" s="55"/>
      <c r="Q12" s="54">
        <f>SUMIFS(cp_cmd!$G:$G,cp_cmd!$D:$D,"="&amp;$B12,cp_cmd!$I:$I,"="&amp;Q$1,cp_cmd!$J:$J,"=500g")</f>
        <v>0</v>
      </c>
      <c r="R12" s="54">
        <f>SUMIFS(cp_cmd!$G:$G,cp_cmd!$D:$D,"="&amp;$B12,cp_cmd!$I:$I,"="&amp;Q$1,cp_cmd!$J:$J,"=1000g")</f>
        <v>0</v>
      </c>
      <c r="S12" s="53">
        <f>SUMIFS(cp_cmd!$G:$G,cp_cmd!$D:$D,"="&amp;$B12,cp_cmd!$I:$I,"="&amp;S$1,cp_cmd!$J:$J,"=500g")</f>
        <v>0</v>
      </c>
      <c r="T12" s="55"/>
      <c r="U12" s="54">
        <f>SUMIFS(cp_cmd!$G:$G,cp_cmd!$D:$D,"="&amp;$B12,cp_cmd!$I:$I,"="&amp;U$1,cp_cmd!$J:$J,"=500g")</f>
        <v>0</v>
      </c>
      <c r="V12" s="54">
        <f>SUMIFS(cp_cmd!$G:$G,cp_cmd!$D:$D,"="&amp;$B12,cp_cmd!$I:$I,"="&amp;U$1,cp_cmd!$J:$J,"=1000g")</f>
        <v>0</v>
      </c>
      <c r="W12" s="54">
        <f>SUMIFS(cp_cmd!$G:$G,cp_cmd!$D:$D,"="&amp;$B12,cp_cmd!$I:$I,"="&amp;U$1,cp_cmd!$J:$J,"=2000g")</f>
        <v>0</v>
      </c>
      <c r="X12" s="55"/>
      <c r="Y12" s="56">
        <f>SUMIFS(cp_cmd!$G:$G,cp_cmd!$D:$D,"="&amp;$B12,cp_cmd!$I:$I,"="&amp;Y$1,cp_cmd!$J:$J,"=500g")</f>
        <v>0</v>
      </c>
      <c r="Z12" s="56">
        <f>SUMIFS(cp_cmd!$G:$G,cp_cmd!$D:$D,"="&amp;$B12,cp_cmd!$I:$I,"="&amp;Y$1,cp_cmd!$J:$J,"=1000g")</f>
        <v>0</v>
      </c>
      <c r="AA12" s="56">
        <f>SUMIFS(cp_cmd!$G:$G,cp_cmd!$D:$D,"="&amp;$B12,cp_cmd!$I:$I,"="&amp;Y$1,cp_cmd!$J:$J,"=3000g")</f>
        <v>0</v>
      </c>
      <c r="AB12" s="55"/>
      <c r="AC12" s="54">
        <f>SUMIFS(cp_cmd!$G:$G,cp_cmd!$D:$D,"="&amp;$B12,cp_cmd!$I:$I,"="&amp;AC$1,cp_cmd!$J:$J,"=500g")</f>
        <v>0</v>
      </c>
      <c r="AD12" s="54">
        <f>SUMIFS(cp_cmd!$G:$G,cp_cmd!$D:$D,"="&amp;$B12,cp_cmd!$I:$I,"="&amp;AC$1,cp_cmd!$J:$J,"=1000g")</f>
        <v>0</v>
      </c>
      <c r="AE12" s="55"/>
      <c r="AF12" s="55"/>
      <c r="AG12" s="55"/>
      <c r="AH12" s="55"/>
      <c r="AI12" s="54">
        <f>SUMIFS(cp_cmd!$G:$G,cp_cmd!$D:$D,"="&amp;$B12,cp_cmd!$I:$I,"="&amp;AI$1,cp_cmd!$J:$J,"=500g")</f>
        <v>0</v>
      </c>
      <c r="AJ12" s="54">
        <f>SUMIFS(cp_cmd!$G:$G,cp_cmd!$D:$D,"="&amp;$B12,cp_cmd!$I:$I,"="&amp;AI$1,cp_cmd!$J:$J,"=1000g")</f>
        <v>0</v>
      </c>
      <c r="AK12" s="57"/>
      <c r="AL12" s="58">
        <f>SUMIFS(cp_cmd!$G:$G,cp_cmd!$D:$D,"="&amp;$B12,cp_cmd!$I:$I,"="&amp;AL$1,cp_cmd!$J:$J,"=500g")</f>
        <v>0</v>
      </c>
      <c r="AM12" s="55"/>
      <c r="AN12" s="55">
        <f>SUMIFS(cp_cmd!$G:$G,cp_cmd!$D:$D,"="&amp;$B12,cp_cmd!$I:$I,"="&amp;AN$1,cp_cmd!$J:$J,"=500g")</f>
        <v>0</v>
      </c>
      <c r="AO12" s="55"/>
      <c r="AP12" s="55"/>
      <c r="AQ12" s="55"/>
      <c r="AR12" s="55"/>
      <c r="AS12" s="55"/>
      <c r="AT12" s="55"/>
      <c r="AU12" s="55"/>
      <c r="AV12" s="55"/>
      <c r="AW12" s="54">
        <f>SUMIFS(cp_cmd!$G:$G,cp_cmd!$D:$D,"="&amp;$B12,cp_cmd!$I:$I,"="&amp;AW$1,cp_cmd!$J:$J,"=500g")</f>
        <v>0</v>
      </c>
      <c r="AX12" s="54">
        <f>SUMIFS(cp_cmd!$G:$G,cp_cmd!$D:$D,"="&amp;$B12,cp_cmd!$I:$I,"="&amp;AX$1,cp_cmd!$J:$J,"=500g")</f>
        <v>0</v>
      </c>
      <c r="AY12" s="54">
        <f>SUMIFS(cp_cmd!$G:$G,cp_cmd!$D:$D,"="&amp;$B12,cp_cmd!$I:$I,"="&amp;AX$1,cp_cmd!$J:$J,"=1000g")</f>
        <v>0</v>
      </c>
      <c r="AZ12" s="57">
        <f>SUMIFS(cp_cmd!$G:$G,cp_cmd!$D:$D,"="&amp;$B12,cp_cmd!$I:$I,"="&amp;AZ$1,cp_cmd!$J:$J,"=2000g")</f>
        <v>0</v>
      </c>
      <c r="BA12" s="58">
        <f>SUMIFS(cp_cmd!$G:$G,cp_cmd!$D:$D,"="&amp;$B12,cp_cmd!$I:$I,"="&amp;BA$1,cp_cmd!$J:$J,"=500g")</f>
        <v>0</v>
      </c>
      <c r="BB12" s="53">
        <f>SUMIFS(cp_cmd!$G:$G,cp_cmd!$D:$D,"="&amp;$B12,cp_cmd!$I:$I,"="&amp;BB$1,cp_cmd!$J:$J,"=500g")</f>
        <v>0</v>
      </c>
      <c r="BC12" s="54">
        <f>SUMIFS(cp_cmd!$G:$G,cp_cmd!$D:$D,"="&amp;$B12,cp_cmd!$I:$I,"="&amp;BC$1,cp_cmd!$J:$J,"=350g")</f>
        <v>0</v>
      </c>
      <c r="BD12" s="54">
        <f>SUMIFS(cp_cmd!$G:$G,cp_cmd!$D:$D,"="&amp;$B12,cp_cmd!$I:$I,"="&amp;BD$1,cp_cmd!$J:$J,"=350g")</f>
        <v>0</v>
      </c>
      <c r="BE12" s="54">
        <f>SUMIFS(cp_cmd!$G:$G,cp_cmd!$D:$D,"="&amp;$B12,cp_cmd!$I:$I,"="&amp;BE$1,cp_cmd!$J:$J,"=350g")</f>
        <v>0</v>
      </c>
      <c r="BF12" s="53">
        <f>SUMIFS(cp_cmd!$G:$G,cp_cmd!$D:$D,"="&amp;$B12,cp_cmd!$I:$I,"="&amp;BF$1,cp_cmd!$J:$J,"=500g")</f>
        <v>0</v>
      </c>
      <c r="BG12" s="53">
        <f>SUMIFS(cp_cmd!$G:$G,cp_cmd!$D:$D,"="&amp;$B12,cp_cmd!$I:$I,"="&amp;BG$1,cp_cmd!$J:$J,"=500g")</f>
        <v>0</v>
      </c>
      <c r="BH12" s="54">
        <f>SUMIFS(cp_cmd!$G:$G,cp_cmd!$D:$D,"="&amp;$B12,cp_cmd!$I:$I,"="&amp;BH$1,cp_cmd!$J:$J,"=120g")</f>
        <v>0</v>
      </c>
      <c r="BI12" s="54">
        <f>SUMIFS(cp_cmd!$G:$G,cp_cmd!$D:$D,"="&amp;$B12,cp_cmd!$I:$I,"="&amp;BI$1,cp_cmd!$J:$J,"=120g")</f>
        <v>0</v>
      </c>
      <c r="BJ12" s="54">
        <f>SUMIFS(cp_cmd!$G:$G,cp_cmd!$D:$D,"="&amp;$B12,cp_cmd!$I:$I,"="&amp;BJ$1,cp_cmd!$J:$J,"=260g")</f>
        <v>0</v>
      </c>
      <c r="BK12" s="53">
        <f>SUMIFS(cp_cmd!$G:$G,cp_cmd!$D:$D,"="&amp;$B12,cp_cmd!$I:$I,"="&amp;BK$1,cp_cmd!$J:$J,"=500g")</f>
        <v>0</v>
      </c>
      <c r="BL12" s="54">
        <f t="shared" si="0"/>
        <v>0</v>
      </c>
      <c r="BM12" s="61"/>
      <c r="BN12" s="62"/>
      <c r="BP12" s="17">
        <f t="shared" si="1"/>
        <v>0</v>
      </c>
    </row>
    <row r="13" spans="1:74" s="17" customFormat="1" ht="38.25" customHeight="1">
      <c r="A13" s="15"/>
      <c r="B13" s="59" t="str">
        <f>cp_bl!L12</f>
        <v/>
      </c>
      <c r="C13" s="60"/>
      <c r="D13" s="53">
        <f>SUMIFS(cp_cmd!$G:$G,cp_cmd!$D:$D,"="&amp;$B13,cp_cmd!$I:$I,"="&amp;D$1,cp_cmd!$J:$J,"=500g")</f>
        <v>0</v>
      </c>
      <c r="E13" s="53">
        <f>SUMIFS(cp_cmd!$G:$G,cp_cmd!$D:$D,"="&amp;$B13,cp_cmd!$I:$I,"="&amp;D$1,cp_cmd!$J:$J,"=1000g")</f>
        <v>0</v>
      </c>
      <c r="F13" s="53">
        <f>SUMIFS(cp_cmd!$G:$G,cp_cmd!$D:$D,"="&amp;$B13,cp_cmd!$I:$I,"="&amp;D$1,cp_cmd!$J:$J,"=3000g")</f>
        <v>0</v>
      </c>
      <c r="G13" s="54">
        <f>SUMIFS(cp_cmd!$G:$G,cp_cmd!$D:$D,"="&amp;$B13,cp_cmd!$I:$I,"="&amp;G$1,cp_cmd!$J:$J,"=500g")</f>
        <v>0</v>
      </c>
      <c r="H13" s="53">
        <f>SUMIFS(cp_cmd!$G:$G,cp_cmd!$D:$D,"="&amp;$B13,cp_cmd!$I:$I,"="&amp;H$1,cp_cmd!$J:$J,"=1000g")</f>
        <v>0</v>
      </c>
      <c r="I13" s="54">
        <f>SUMIFS(cp_cmd!$G:$G,cp_cmd!$D:$D,"="&amp;$B13,cp_cmd!$I:$I,"="&amp;I$1,cp_cmd!$J:$J,"=500g")</f>
        <v>0</v>
      </c>
      <c r="J13" s="55"/>
      <c r="K13" s="54">
        <f>SUMIFS(cp_cmd!$G:$G,cp_cmd!$D:$D,"="&amp;$B13,cp_cmd!$I:$I,"="&amp;K$1,cp_cmd!$J:$J,"=500g")</f>
        <v>0</v>
      </c>
      <c r="L13" s="54">
        <f>SUMIFS(cp_cmd!$G:$G,cp_cmd!$D:$D,"="&amp;$B13,cp_cmd!$I:$I,"="&amp;K$1,cp_cmd!$J:$J,"=1000g")</f>
        <v>0</v>
      </c>
      <c r="M13" s="54">
        <f>SUMIFS(cp_cmd!$G:$G,cp_cmd!$D:$D,"="&amp;$B13,cp_cmd!$I:$I,"="&amp;K$1,cp_cmd!$J:$J,"=3000g")</f>
        <v>0</v>
      </c>
      <c r="N13" s="54">
        <f>SUMIFS(cp_cmd!$G:$G,cp_cmd!$D:$D,"="&amp;$B13,cp_cmd!$I:$I,"="&amp;N$1,cp_cmd!$J:$J,"=500g")</f>
        <v>0</v>
      </c>
      <c r="O13" s="54"/>
      <c r="P13" s="55"/>
      <c r="Q13" s="54">
        <f>SUMIFS(cp_cmd!$G:$G,cp_cmd!$D:$D,"="&amp;$B13,cp_cmd!$I:$I,"="&amp;Q$1,cp_cmd!$J:$J,"=500g")</f>
        <v>0</v>
      </c>
      <c r="R13" s="54">
        <f>SUMIFS(cp_cmd!$G:$G,cp_cmd!$D:$D,"="&amp;$B13,cp_cmd!$I:$I,"="&amp;Q$1,cp_cmd!$J:$J,"=1000g")</f>
        <v>0</v>
      </c>
      <c r="S13" s="53">
        <f>SUMIFS(cp_cmd!$G:$G,cp_cmd!$D:$D,"="&amp;$B13,cp_cmd!$I:$I,"="&amp;S$1,cp_cmd!$J:$J,"=500g")</f>
        <v>0</v>
      </c>
      <c r="T13" s="55"/>
      <c r="U13" s="54">
        <f>SUMIFS(cp_cmd!$G:$G,cp_cmd!$D:$D,"="&amp;$B13,cp_cmd!$I:$I,"="&amp;U$1,cp_cmd!$J:$J,"=500g")</f>
        <v>0</v>
      </c>
      <c r="V13" s="54">
        <f>SUMIFS(cp_cmd!$G:$G,cp_cmd!$D:$D,"="&amp;$B13,cp_cmd!$I:$I,"="&amp;U$1,cp_cmd!$J:$J,"=1000g")</f>
        <v>0</v>
      </c>
      <c r="W13" s="54">
        <f>SUMIFS(cp_cmd!$G:$G,cp_cmd!$D:$D,"="&amp;$B13,cp_cmd!$I:$I,"="&amp;U$1,cp_cmd!$J:$J,"=2000g")</f>
        <v>0</v>
      </c>
      <c r="X13" s="55"/>
      <c r="Y13" s="56">
        <f>SUMIFS(cp_cmd!$G:$G,cp_cmd!$D:$D,"="&amp;$B13,cp_cmd!$I:$I,"="&amp;Y$1,cp_cmd!$J:$J,"=500g")</f>
        <v>0</v>
      </c>
      <c r="Z13" s="56">
        <f>SUMIFS(cp_cmd!$G:$G,cp_cmd!$D:$D,"="&amp;$B13,cp_cmd!$I:$I,"="&amp;Y$1,cp_cmd!$J:$J,"=1000g")</f>
        <v>0</v>
      </c>
      <c r="AA13" s="56">
        <f>SUMIFS(cp_cmd!$G:$G,cp_cmd!$D:$D,"="&amp;$B13,cp_cmd!$I:$I,"="&amp;Y$1,cp_cmd!$J:$J,"=3000g")</f>
        <v>0</v>
      </c>
      <c r="AB13" s="55"/>
      <c r="AC13" s="54">
        <f>SUMIFS(cp_cmd!$G:$G,cp_cmd!$D:$D,"="&amp;$B13,cp_cmd!$I:$I,"="&amp;AC$1,cp_cmd!$J:$J,"=500g")</f>
        <v>0</v>
      </c>
      <c r="AD13" s="54">
        <f>SUMIFS(cp_cmd!$G:$G,cp_cmd!$D:$D,"="&amp;$B13,cp_cmd!$I:$I,"="&amp;AC$1,cp_cmd!$J:$J,"=1000g")</f>
        <v>0</v>
      </c>
      <c r="AE13" s="55"/>
      <c r="AF13" s="55"/>
      <c r="AG13" s="55"/>
      <c r="AH13" s="55"/>
      <c r="AI13" s="54">
        <f>SUMIFS(cp_cmd!$G:$G,cp_cmd!$D:$D,"="&amp;$B13,cp_cmd!$I:$I,"="&amp;AI$1,cp_cmd!$J:$J,"=500g")</f>
        <v>0</v>
      </c>
      <c r="AJ13" s="54">
        <f>SUMIFS(cp_cmd!$G:$G,cp_cmd!$D:$D,"="&amp;$B13,cp_cmd!$I:$I,"="&amp;AI$1,cp_cmd!$J:$J,"=1000g")</f>
        <v>0</v>
      </c>
      <c r="AK13" s="57"/>
      <c r="AL13" s="58">
        <f>SUMIFS(cp_cmd!$G:$G,cp_cmd!$D:$D,"="&amp;$B13,cp_cmd!$I:$I,"="&amp;AL$1,cp_cmd!$J:$J,"=500g")</f>
        <v>0</v>
      </c>
      <c r="AM13" s="55"/>
      <c r="AN13" s="55">
        <f>SUMIFS(cp_cmd!$G:$G,cp_cmd!$D:$D,"="&amp;$B13,cp_cmd!$I:$I,"="&amp;AN$1,cp_cmd!$J:$J,"=500g")</f>
        <v>0</v>
      </c>
      <c r="AO13" s="55"/>
      <c r="AP13" s="55"/>
      <c r="AQ13" s="55"/>
      <c r="AR13" s="55"/>
      <c r="AS13" s="55"/>
      <c r="AT13" s="55"/>
      <c r="AU13" s="55"/>
      <c r="AV13" s="55"/>
      <c r="AW13" s="54">
        <f>SUMIFS(cp_cmd!$G:$G,cp_cmd!$D:$D,"="&amp;$B13,cp_cmd!$I:$I,"="&amp;AW$1,cp_cmd!$J:$J,"=500g")</f>
        <v>0</v>
      </c>
      <c r="AX13" s="54">
        <f>SUMIFS(cp_cmd!$G:$G,cp_cmd!$D:$D,"="&amp;$B13,cp_cmd!$I:$I,"="&amp;AX$1,cp_cmd!$J:$J,"=500g")</f>
        <v>0</v>
      </c>
      <c r="AY13" s="54">
        <f>SUMIFS(cp_cmd!$G:$G,cp_cmd!$D:$D,"="&amp;$B13,cp_cmd!$I:$I,"="&amp;AX$1,cp_cmd!$J:$J,"=1000g")</f>
        <v>0</v>
      </c>
      <c r="AZ13" s="57">
        <f>SUMIFS(cp_cmd!$G:$G,cp_cmd!$D:$D,"="&amp;$B13,cp_cmd!$I:$I,"="&amp;AZ$1,cp_cmd!$J:$J,"=2000g")</f>
        <v>0</v>
      </c>
      <c r="BA13" s="58">
        <f>SUMIFS(cp_cmd!$G:$G,cp_cmd!$D:$D,"="&amp;$B13,cp_cmd!$I:$I,"="&amp;BA$1,cp_cmd!$J:$J,"=500g")</f>
        <v>0</v>
      </c>
      <c r="BB13" s="53">
        <f>SUMIFS(cp_cmd!$G:$G,cp_cmd!$D:$D,"="&amp;$B13,cp_cmd!$I:$I,"="&amp;BB$1,cp_cmd!$J:$J,"=500g")</f>
        <v>0</v>
      </c>
      <c r="BC13" s="54">
        <f>SUMIFS(cp_cmd!$G:$G,cp_cmd!$D:$D,"="&amp;$B13,cp_cmd!$I:$I,"="&amp;BC$1,cp_cmd!$J:$J,"=350g")</f>
        <v>0</v>
      </c>
      <c r="BD13" s="54">
        <f>SUMIFS(cp_cmd!$G:$G,cp_cmd!$D:$D,"="&amp;$B13,cp_cmd!$I:$I,"="&amp;BD$1,cp_cmd!$J:$J,"=350g")</f>
        <v>0</v>
      </c>
      <c r="BE13" s="54">
        <f>SUMIFS(cp_cmd!$G:$G,cp_cmd!$D:$D,"="&amp;$B13,cp_cmd!$I:$I,"="&amp;BE$1,cp_cmd!$J:$J,"=350g")</f>
        <v>0</v>
      </c>
      <c r="BF13" s="53">
        <f>SUMIFS(cp_cmd!$G:$G,cp_cmd!$D:$D,"="&amp;$B13,cp_cmd!$I:$I,"="&amp;BF$1,cp_cmd!$J:$J,"=500g")</f>
        <v>0</v>
      </c>
      <c r="BG13" s="53">
        <f>SUMIFS(cp_cmd!$G:$G,cp_cmd!$D:$D,"="&amp;$B13,cp_cmd!$I:$I,"="&amp;BG$1,cp_cmd!$J:$J,"=500g")</f>
        <v>0</v>
      </c>
      <c r="BH13" s="54">
        <f>SUMIFS(cp_cmd!$G:$G,cp_cmd!$D:$D,"="&amp;$B13,cp_cmd!$I:$I,"="&amp;BH$1,cp_cmd!$J:$J,"=120g")</f>
        <v>0</v>
      </c>
      <c r="BI13" s="54">
        <f>SUMIFS(cp_cmd!$G:$G,cp_cmd!$D:$D,"="&amp;$B13,cp_cmd!$I:$I,"="&amp;BI$1,cp_cmd!$J:$J,"=120g")</f>
        <v>0</v>
      </c>
      <c r="BJ13" s="54">
        <f>SUMIFS(cp_cmd!$G:$G,cp_cmd!$D:$D,"="&amp;$B13,cp_cmd!$I:$I,"="&amp;BJ$1,cp_cmd!$J:$J,"=260g")</f>
        <v>0</v>
      </c>
      <c r="BK13" s="53">
        <f>SUMIFS(cp_cmd!$G:$G,cp_cmd!$D:$D,"="&amp;$B13,cp_cmd!$I:$I,"="&amp;BK$1,cp_cmd!$J:$J,"=500g")</f>
        <v>0</v>
      </c>
      <c r="BL13" s="54">
        <f t="shared" si="0"/>
        <v>0</v>
      </c>
      <c r="BM13" s="61"/>
      <c r="BN13" s="62"/>
      <c r="BP13" s="17">
        <f t="shared" si="1"/>
        <v>0</v>
      </c>
    </row>
    <row r="14" spans="1:74" s="17" customFormat="1" ht="38.25" customHeight="1">
      <c r="A14" s="66"/>
      <c r="B14" s="59" t="str">
        <f>cp_bl!L13</f>
        <v/>
      </c>
      <c r="C14" s="60"/>
      <c r="D14" s="53">
        <f>SUMIFS(cp_cmd!$G:$G,cp_cmd!$D:$D,"="&amp;$B14,cp_cmd!$I:$I,"="&amp;D$1,cp_cmd!$J:$J,"=500g")</f>
        <v>0</v>
      </c>
      <c r="E14" s="53">
        <f>SUMIFS(cp_cmd!$G:$G,cp_cmd!$D:$D,"="&amp;$B14,cp_cmd!$I:$I,"="&amp;D$1,cp_cmd!$J:$J,"=1000g")</f>
        <v>0</v>
      </c>
      <c r="F14" s="53">
        <f>SUMIFS(cp_cmd!$G:$G,cp_cmd!$D:$D,"="&amp;$B14,cp_cmd!$I:$I,"="&amp;D$1,cp_cmd!$J:$J,"=3000g")</f>
        <v>0</v>
      </c>
      <c r="G14" s="54">
        <f>SUMIFS(cp_cmd!$G:$G,cp_cmd!$D:$D,"="&amp;$B14,cp_cmd!$I:$I,"="&amp;G$1,cp_cmd!$J:$J,"=500g")</f>
        <v>0</v>
      </c>
      <c r="H14" s="53">
        <f>SUMIFS(cp_cmd!$G:$G,cp_cmd!$D:$D,"="&amp;$B14,cp_cmd!$I:$I,"="&amp;H$1,cp_cmd!$J:$J,"=1000g")</f>
        <v>0</v>
      </c>
      <c r="I14" s="54">
        <f>SUMIFS(cp_cmd!$G:$G,cp_cmd!$D:$D,"="&amp;$B14,cp_cmd!$I:$I,"="&amp;I$1,cp_cmd!$J:$J,"=500g")</f>
        <v>0</v>
      </c>
      <c r="J14" s="55"/>
      <c r="K14" s="54">
        <f>SUMIFS(cp_cmd!$G:$G,cp_cmd!$D:$D,"="&amp;$B14,cp_cmd!$I:$I,"="&amp;K$1,cp_cmd!$J:$J,"=500g")</f>
        <v>0</v>
      </c>
      <c r="L14" s="54">
        <f>SUMIFS(cp_cmd!$G:$G,cp_cmd!$D:$D,"="&amp;$B14,cp_cmd!$I:$I,"="&amp;K$1,cp_cmd!$J:$J,"=1000g")</f>
        <v>0</v>
      </c>
      <c r="M14" s="54">
        <f>SUMIFS(cp_cmd!$G:$G,cp_cmd!$D:$D,"="&amp;$B14,cp_cmd!$I:$I,"="&amp;K$1,cp_cmd!$J:$J,"=3000g")</f>
        <v>0</v>
      </c>
      <c r="N14" s="54">
        <f>SUMIFS(cp_cmd!$G:$G,cp_cmd!$D:$D,"="&amp;$B14,cp_cmd!$I:$I,"="&amp;N$1,cp_cmd!$J:$J,"=500g")</f>
        <v>0</v>
      </c>
      <c r="O14" s="54"/>
      <c r="P14" s="55"/>
      <c r="Q14" s="54">
        <f>SUMIFS(cp_cmd!$G:$G,cp_cmd!$D:$D,"="&amp;$B14,cp_cmd!$I:$I,"="&amp;Q$1,cp_cmd!$J:$J,"=500g")</f>
        <v>0</v>
      </c>
      <c r="R14" s="54">
        <f>SUMIFS(cp_cmd!$G:$G,cp_cmd!$D:$D,"="&amp;$B14,cp_cmd!$I:$I,"="&amp;Q$1,cp_cmd!$J:$J,"=1000g")</f>
        <v>0</v>
      </c>
      <c r="S14" s="53">
        <f>SUMIFS(cp_cmd!$G:$G,cp_cmd!$D:$D,"="&amp;$B14,cp_cmd!$I:$I,"="&amp;S$1,cp_cmd!$J:$J,"=500g")</f>
        <v>0</v>
      </c>
      <c r="T14" s="55"/>
      <c r="U14" s="54">
        <f>SUMIFS(cp_cmd!$G:$G,cp_cmd!$D:$D,"="&amp;$B14,cp_cmd!$I:$I,"="&amp;U$1,cp_cmd!$J:$J,"=500g")</f>
        <v>0</v>
      </c>
      <c r="V14" s="54">
        <f>SUMIFS(cp_cmd!$G:$G,cp_cmd!$D:$D,"="&amp;$B14,cp_cmd!$I:$I,"="&amp;U$1,cp_cmd!$J:$J,"=1000g")</f>
        <v>0</v>
      </c>
      <c r="W14" s="54">
        <f>SUMIFS(cp_cmd!$G:$G,cp_cmd!$D:$D,"="&amp;$B14,cp_cmd!$I:$I,"="&amp;U$1,cp_cmd!$J:$J,"=2000g")</f>
        <v>0</v>
      </c>
      <c r="X14" s="55"/>
      <c r="Y14" s="56">
        <f>SUMIFS(cp_cmd!$G:$G,cp_cmd!$D:$D,"="&amp;$B14,cp_cmd!$I:$I,"="&amp;Y$1,cp_cmd!$J:$J,"=500g")</f>
        <v>0</v>
      </c>
      <c r="Z14" s="56">
        <f>SUMIFS(cp_cmd!$G:$G,cp_cmd!$D:$D,"="&amp;$B14,cp_cmd!$I:$I,"="&amp;Y$1,cp_cmd!$J:$J,"=1000g")</f>
        <v>0</v>
      </c>
      <c r="AA14" s="56">
        <f>SUMIFS(cp_cmd!$G:$G,cp_cmd!$D:$D,"="&amp;$B14,cp_cmd!$I:$I,"="&amp;Y$1,cp_cmd!$J:$J,"=3000g")</f>
        <v>0</v>
      </c>
      <c r="AB14" s="55"/>
      <c r="AC14" s="54">
        <f>SUMIFS(cp_cmd!$G:$G,cp_cmd!$D:$D,"="&amp;$B14,cp_cmd!$I:$I,"="&amp;AC$1,cp_cmd!$J:$J,"=500g")</f>
        <v>0</v>
      </c>
      <c r="AD14" s="54">
        <f>SUMIFS(cp_cmd!$G:$G,cp_cmd!$D:$D,"="&amp;$B14,cp_cmd!$I:$I,"="&amp;AC$1,cp_cmd!$J:$J,"=1000g")</f>
        <v>0</v>
      </c>
      <c r="AE14" s="55"/>
      <c r="AF14" s="55"/>
      <c r="AG14" s="55"/>
      <c r="AH14" s="55"/>
      <c r="AI14" s="54">
        <f>SUMIFS(cp_cmd!$G:$G,cp_cmd!$D:$D,"="&amp;$B14,cp_cmd!$I:$I,"="&amp;AI$1,cp_cmd!$J:$J,"=500g")</f>
        <v>0</v>
      </c>
      <c r="AJ14" s="54">
        <f>SUMIFS(cp_cmd!$G:$G,cp_cmd!$D:$D,"="&amp;$B14,cp_cmd!$I:$I,"="&amp;AI$1,cp_cmd!$J:$J,"=1000g")</f>
        <v>0</v>
      </c>
      <c r="AK14" s="57"/>
      <c r="AL14" s="58">
        <f>SUMIFS(cp_cmd!$G:$G,cp_cmd!$D:$D,"="&amp;$B14,cp_cmd!$I:$I,"="&amp;AL$1,cp_cmd!$J:$J,"=500g")</f>
        <v>0</v>
      </c>
      <c r="AM14" s="55"/>
      <c r="AN14" s="55">
        <f>SUMIFS(cp_cmd!$G:$G,cp_cmd!$D:$D,"="&amp;$B14,cp_cmd!$I:$I,"="&amp;AN$1,cp_cmd!$J:$J,"=500g")</f>
        <v>0</v>
      </c>
      <c r="AO14" s="55"/>
      <c r="AP14" s="55"/>
      <c r="AQ14" s="55"/>
      <c r="AR14" s="55"/>
      <c r="AS14" s="55"/>
      <c r="AT14" s="55"/>
      <c r="AU14" s="55"/>
      <c r="AV14" s="55"/>
      <c r="AW14" s="54">
        <f>SUMIFS(cp_cmd!$G:$G,cp_cmd!$D:$D,"="&amp;$B14,cp_cmd!$I:$I,"="&amp;AW$1,cp_cmd!$J:$J,"=500g")</f>
        <v>0</v>
      </c>
      <c r="AX14" s="54">
        <f>SUMIFS(cp_cmd!$G:$G,cp_cmd!$D:$D,"="&amp;$B14,cp_cmd!$I:$I,"="&amp;AX$1,cp_cmd!$J:$J,"=500g")</f>
        <v>0</v>
      </c>
      <c r="AY14" s="54">
        <f>SUMIFS(cp_cmd!$G:$G,cp_cmd!$D:$D,"="&amp;$B14,cp_cmd!$I:$I,"="&amp;AX$1,cp_cmd!$J:$J,"=1000g")</f>
        <v>0</v>
      </c>
      <c r="AZ14" s="57">
        <f>SUMIFS(cp_cmd!$G:$G,cp_cmd!$D:$D,"="&amp;$B14,cp_cmd!$I:$I,"="&amp;AZ$1,cp_cmd!$J:$J,"=2000g")</f>
        <v>0</v>
      </c>
      <c r="BA14" s="58">
        <f>SUMIFS(cp_cmd!$G:$G,cp_cmd!$D:$D,"="&amp;$B14,cp_cmd!$I:$I,"="&amp;BA$1,cp_cmd!$J:$J,"=500g")</f>
        <v>0</v>
      </c>
      <c r="BB14" s="53">
        <f>SUMIFS(cp_cmd!$G:$G,cp_cmd!$D:$D,"="&amp;$B14,cp_cmd!$I:$I,"="&amp;BB$1,cp_cmd!$J:$J,"=500g")</f>
        <v>0</v>
      </c>
      <c r="BC14" s="54">
        <f>SUMIFS(cp_cmd!$G:$G,cp_cmd!$D:$D,"="&amp;$B14,cp_cmd!$I:$I,"="&amp;BC$1,cp_cmd!$J:$J,"=350g")</f>
        <v>0</v>
      </c>
      <c r="BD14" s="54">
        <f>SUMIFS(cp_cmd!$G:$G,cp_cmd!$D:$D,"="&amp;$B14,cp_cmd!$I:$I,"="&amp;BD$1,cp_cmd!$J:$J,"=350g")</f>
        <v>0</v>
      </c>
      <c r="BE14" s="54">
        <f>SUMIFS(cp_cmd!$G:$G,cp_cmd!$D:$D,"="&amp;$B14,cp_cmd!$I:$I,"="&amp;BE$1,cp_cmd!$J:$J,"=350g")</f>
        <v>0</v>
      </c>
      <c r="BF14" s="53">
        <f>SUMIFS(cp_cmd!$G:$G,cp_cmd!$D:$D,"="&amp;$B14,cp_cmd!$I:$I,"="&amp;BF$1,cp_cmd!$J:$J,"=500g")</f>
        <v>0</v>
      </c>
      <c r="BG14" s="53">
        <f>SUMIFS(cp_cmd!$G:$G,cp_cmd!$D:$D,"="&amp;$B14,cp_cmd!$I:$I,"="&amp;BG$1,cp_cmd!$J:$J,"=500g")</f>
        <v>0</v>
      </c>
      <c r="BH14" s="54">
        <f>SUMIFS(cp_cmd!$G:$G,cp_cmd!$D:$D,"="&amp;$B14,cp_cmd!$I:$I,"="&amp;BH$1,cp_cmd!$J:$J,"=120g")</f>
        <v>0</v>
      </c>
      <c r="BI14" s="54">
        <f>SUMIFS(cp_cmd!$G:$G,cp_cmd!$D:$D,"="&amp;$B14,cp_cmd!$I:$I,"="&amp;BI$1,cp_cmd!$J:$J,"=120g")</f>
        <v>0</v>
      </c>
      <c r="BJ14" s="54">
        <f>SUMIFS(cp_cmd!$G:$G,cp_cmd!$D:$D,"="&amp;$B14,cp_cmd!$I:$I,"="&amp;BJ$1,cp_cmd!$J:$J,"=260g")</f>
        <v>0</v>
      </c>
      <c r="BK14" s="53">
        <f>SUMIFS(cp_cmd!$G:$G,cp_cmd!$D:$D,"="&amp;$B14,cp_cmd!$I:$I,"="&amp;BK$1,cp_cmd!$J:$J,"=500g")</f>
        <v>0</v>
      </c>
      <c r="BL14" s="54">
        <f t="shared" si="0"/>
        <v>0</v>
      </c>
      <c r="BM14" s="61"/>
      <c r="BN14" s="62"/>
      <c r="BP14" s="17">
        <f t="shared" si="1"/>
        <v>0</v>
      </c>
      <c r="BV14" s="62"/>
    </row>
    <row r="15" spans="1:74" s="17" customFormat="1" ht="38.25" customHeight="1">
      <c r="A15" s="66"/>
      <c r="B15" s="59" t="str">
        <f>cp_bl!L14</f>
        <v/>
      </c>
      <c r="C15" s="60"/>
      <c r="D15" s="53">
        <f>SUMIFS(cp_cmd!$G:$G,cp_cmd!$D:$D,"="&amp;$B15,cp_cmd!$I:$I,"="&amp;D$1,cp_cmd!$J:$J,"=500g")</f>
        <v>0</v>
      </c>
      <c r="E15" s="53">
        <f>SUMIFS(cp_cmd!$G:$G,cp_cmd!$D:$D,"="&amp;$B15,cp_cmd!$I:$I,"="&amp;D$1,cp_cmd!$J:$J,"=1000g")</f>
        <v>0</v>
      </c>
      <c r="F15" s="53">
        <f>SUMIFS(cp_cmd!$G:$G,cp_cmd!$D:$D,"="&amp;$B15,cp_cmd!$I:$I,"="&amp;D$1,cp_cmd!$J:$J,"=3000g")</f>
        <v>0</v>
      </c>
      <c r="G15" s="54">
        <f>SUMIFS(cp_cmd!$G:$G,cp_cmd!$D:$D,"="&amp;$B15,cp_cmd!$I:$I,"="&amp;G$1,cp_cmd!$J:$J,"=500g")</f>
        <v>0</v>
      </c>
      <c r="H15" s="53">
        <f>SUMIFS(cp_cmd!$G:$G,cp_cmd!$D:$D,"="&amp;$B15,cp_cmd!$I:$I,"="&amp;H$1,cp_cmd!$J:$J,"=1000g")</f>
        <v>0</v>
      </c>
      <c r="I15" s="54">
        <f>SUMIFS(cp_cmd!$G:$G,cp_cmd!$D:$D,"="&amp;$B15,cp_cmd!$I:$I,"="&amp;I$1,cp_cmd!$J:$J,"=500g")</f>
        <v>0</v>
      </c>
      <c r="J15" s="55"/>
      <c r="K15" s="54">
        <f>SUMIFS(cp_cmd!$G:$G,cp_cmd!$D:$D,"="&amp;$B15,cp_cmd!$I:$I,"="&amp;K$1,cp_cmd!$J:$J,"=500g")</f>
        <v>0</v>
      </c>
      <c r="L15" s="54">
        <f>SUMIFS(cp_cmd!$G:$G,cp_cmd!$D:$D,"="&amp;$B15,cp_cmd!$I:$I,"="&amp;K$1,cp_cmd!$J:$J,"=1000g")</f>
        <v>0</v>
      </c>
      <c r="M15" s="54">
        <f>SUMIFS(cp_cmd!$G:$G,cp_cmd!$D:$D,"="&amp;$B15,cp_cmd!$I:$I,"="&amp;K$1,cp_cmd!$J:$J,"=3000g")</f>
        <v>0</v>
      </c>
      <c r="N15" s="54">
        <f>SUMIFS(cp_cmd!$G:$G,cp_cmd!$D:$D,"="&amp;$B15,cp_cmd!$I:$I,"="&amp;N$1,cp_cmd!$J:$J,"=500g")</f>
        <v>0</v>
      </c>
      <c r="O15" s="54"/>
      <c r="P15" s="55"/>
      <c r="Q15" s="54">
        <f>SUMIFS(cp_cmd!$G:$G,cp_cmd!$D:$D,"="&amp;$B15,cp_cmd!$I:$I,"="&amp;Q$1,cp_cmd!$J:$J,"=500g")</f>
        <v>0</v>
      </c>
      <c r="R15" s="54">
        <f>SUMIFS(cp_cmd!$G:$G,cp_cmd!$D:$D,"="&amp;$B15,cp_cmd!$I:$I,"="&amp;Q$1,cp_cmd!$J:$J,"=1000g")</f>
        <v>0</v>
      </c>
      <c r="S15" s="53">
        <f>SUMIFS(cp_cmd!$G:$G,cp_cmd!$D:$D,"="&amp;$B15,cp_cmd!$I:$I,"="&amp;S$1,cp_cmd!$J:$J,"=500g")</f>
        <v>0</v>
      </c>
      <c r="T15" s="55"/>
      <c r="U15" s="54">
        <f>SUMIFS(cp_cmd!$G:$G,cp_cmd!$D:$D,"="&amp;$B15,cp_cmd!$I:$I,"="&amp;U$1,cp_cmd!$J:$J,"=500g")</f>
        <v>0</v>
      </c>
      <c r="V15" s="54">
        <f>SUMIFS(cp_cmd!$G:$G,cp_cmd!$D:$D,"="&amp;$B15,cp_cmd!$I:$I,"="&amp;U$1,cp_cmd!$J:$J,"=1000g")</f>
        <v>0</v>
      </c>
      <c r="W15" s="54">
        <f>SUMIFS(cp_cmd!$G:$G,cp_cmd!$D:$D,"="&amp;$B15,cp_cmd!$I:$I,"="&amp;U$1,cp_cmd!$J:$J,"=2000g")</f>
        <v>0</v>
      </c>
      <c r="X15" s="55"/>
      <c r="Y15" s="56">
        <f>SUMIFS(cp_cmd!$G:$G,cp_cmd!$D:$D,"="&amp;$B15,cp_cmd!$I:$I,"="&amp;Y$1,cp_cmd!$J:$J,"=500g")</f>
        <v>0</v>
      </c>
      <c r="Z15" s="56">
        <f>SUMIFS(cp_cmd!$G:$G,cp_cmd!$D:$D,"="&amp;$B15,cp_cmd!$I:$I,"="&amp;Y$1,cp_cmd!$J:$J,"=1000g")</f>
        <v>0</v>
      </c>
      <c r="AA15" s="56">
        <f>SUMIFS(cp_cmd!$G:$G,cp_cmd!$D:$D,"="&amp;$B15,cp_cmd!$I:$I,"="&amp;Y$1,cp_cmd!$J:$J,"=3000g")</f>
        <v>0</v>
      </c>
      <c r="AB15" s="55"/>
      <c r="AC15" s="54">
        <f>SUMIFS(cp_cmd!$G:$G,cp_cmd!$D:$D,"="&amp;$B15,cp_cmd!$I:$I,"="&amp;AC$1,cp_cmd!$J:$J,"=500g")</f>
        <v>0</v>
      </c>
      <c r="AD15" s="54">
        <f>SUMIFS(cp_cmd!$G:$G,cp_cmd!$D:$D,"="&amp;$B15,cp_cmd!$I:$I,"="&amp;AC$1,cp_cmd!$J:$J,"=1000g")</f>
        <v>0</v>
      </c>
      <c r="AE15" s="55"/>
      <c r="AF15" s="55"/>
      <c r="AG15" s="55"/>
      <c r="AH15" s="55"/>
      <c r="AI15" s="54">
        <f>SUMIFS(cp_cmd!$G:$G,cp_cmd!$D:$D,"="&amp;$B15,cp_cmd!$I:$I,"="&amp;AI$1,cp_cmd!$J:$J,"=500g")</f>
        <v>0</v>
      </c>
      <c r="AJ15" s="54">
        <f>SUMIFS(cp_cmd!$G:$G,cp_cmd!$D:$D,"="&amp;$B15,cp_cmd!$I:$I,"="&amp;AI$1,cp_cmd!$J:$J,"=1000g")</f>
        <v>0</v>
      </c>
      <c r="AK15" s="57"/>
      <c r="AL15" s="58">
        <f>SUMIFS(cp_cmd!$G:$G,cp_cmd!$D:$D,"="&amp;$B15,cp_cmd!$I:$I,"="&amp;AL$1,cp_cmd!$J:$J,"=500g")</f>
        <v>0</v>
      </c>
      <c r="AM15" s="55"/>
      <c r="AN15" s="55">
        <f>SUMIFS(cp_cmd!$G:$G,cp_cmd!$D:$D,"="&amp;$B15,cp_cmd!$I:$I,"="&amp;AN$1,cp_cmd!$J:$J,"=500g")</f>
        <v>0</v>
      </c>
      <c r="AO15" s="55"/>
      <c r="AP15" s="55"/>
      <c r="AQ15" s="55"/>
      <c r="AR15" s="55"/>
      <c r="AS15" s="55"/>
      <c r="AT15" s="55"/>
      <c r="AU15" s="55"/>
      <c r="AV15" s="55"/>
      <c r="AW15" s="54">
        <f>SUMIFS(cp_cmd!$G:$G,cp_cmd!$D:$D,"="&amp;$B15,cp_cmd!$I:$I,"="&amp;AW$1,cp_cmd!$J:$J,"=500g")</f>
        <v>0</v>
      </c>
      <c r="AX15" s="54">
        <f>SUMIFS(cp_cmd!$G:$G,cp_cmd!$D:$D,"="&amp;$B15,cp_cmd!$I:$I,"="&amp;AX$1,cp_cmd!$J:$J,"=500g")</f>
        <v>0</v>
      </c>
      <c r="AY15" s="54">
        <f>SUMIFS(cp_cmd!$G:$G,cp_cmd!$D:$D,"="&amp;$B15,cp_cmd!$I:$I,"="&amp;AX$1,cp_cmd!$J:$J,"=1000g")</f>
        <v>0</v>
      </c>
      <c r="AZ15" s="57">
        <f>SUMIFS(cp_cmd!$G:$G,cp_cmd!$D:$D,"="&amp;$B15,cp_cmd!$I:$I,"="&amp;AZ$1,cp_cmd!$J:$J,"=2000g")</f>
        <v>0</v>
      </c>
      <c r="BA15" s="58">
        <f>SUMIFS(cp_cmd!$G:$G,cp_cmd!$D:$D,"="&amp;$B15,cp_cmd!$I:$I,"="&amp;BA$1,cp_cmd!$J:$J,"=500g")</f>
        <v>0</v>
      </c>
      <c r="BB15" s="53">
        <f>SUMIFS(cp_cmd!$G:$G,cp_cmd!$D:$D,"="&amp;$B15,cp_cmd!$I:$I,"="&amp;BB$1,cp_cmd!$J:$J,"=500g")</f>
        <v>0</v>
      </c>
      <c r="BC15" s="54">
        <f>SUMIFS(cp_cmd!$G:$G,cp_cmd!$D:$D,"="&amp;$B15,cp_cmd!$I:$I,"="&amp;BC$1,cp_cmd!$J:$J,"=350g")</f>
        <v>0</v>
      </c>
      <c r="BD15" s="54">
        <f>SUMIFS(cp_cmd!$G:$G,cp_cmd!$D:$D,"="&amp;$B15,cp_cmd!$I:$I,"="&amp;BD$1,cp_cmd!$J:$J,"=350g")</f>
        <v>0</v>
      </c>
      <c r="BE15" s="54">
        <f>SUMIFS(cp_cmd!$G:$G,cp_cmd!$D:$D,"="&amp;$B15,cp_cmd!$I:$I,"="&amp;BE$1,cp_cmd!$J:$J,"=350g")</f>
        <v>0</v>
      </c>
      <c r="BF15" s="53">
        <f>SUMIFS(cp_cmd!$G:$G,cp_cmd!$D:$D,"="&amp;$B15,cp_cmd!$I:$I,"="&amp;BF$1,cp_cmd!$J:$J,"=500g")</f>
        <v>0</v>
      </c>
      <c r="BG15" s="53">
        <f>SUMIFS(cp_cmd!$G:$G,cp_cmd!$D:$D,"="&amp;$B15,cp_cmd!$I:$I,"="&amp;BG$1,cp_cmd!$J:$J,"=500g")</f>
        <v>0</v>
      </c>
      <c r="BH15" s="54">
        <f>SUMIFS(cp_cmd!$G:$G,cp_cmd!$D:$D,"="&amp;$B15,cp_cmd!$I:$I,"="&amp;BH$1,cp_cmd!$J:$J,"=120g")</f>
        <v>0</v>
      </c>
      <c r="BI15" s="54">
        <f>SUMIFS(cp_cmd!$G:$G,cp_cmd!$D:$D,"="&amp;$B15,cp_cmd!$I:$I,"="&amp;BI$1,cp_cmd!$J:$J,"=120g")</f>
        <v>0</v>
      </c>
      <c r="BJ15" s="54">
        <f>SUMIFS(cp_cmd!$G:$G,cp_cmd!$D:$D,"="&amp;$B15,cp_cmd!$I:$I,"="&amp;BJ$1,cp_cmd!$J:$J,"=260g")</f>
        <v>0</v>
      </c>
      <c r="BK15" s="53">
        <f>SUMIFS(cp_cmd!$G:$G,cp_cmd!$D:$D,"="&amp;$B15,cp_cmd!$I:$I,"="&amp;BK$1,cp_cmd!$J:$J,"=500g")</f>
        <v>0</v>
      </c>
      <c r="BL15" s="54">
        <f t="shared" si="0"/>
        <v>0</v>
      </c>
      <c r="BM15" s="63"/>
      <c r="BN15" s="62"/>
      <c r="BP15" s="17">
        <f t="shared" si="1"/>
        <v>0</v>
      </c>
    </row>
    <row r="16" spans="1:74" s="17" customFormat="1" ht="38.25" customHeight="1">
      <c r="A16" s="66"/>
      <c r="B16" s="59" t="str">
        <f>cp_bl!L15</f>
        <v/>
      </c>
      <c r="C16" s="60"/>
      <c r="D16" s="53">
        <f>SUMIFS(cp_cmd!$G:$G,cp_cmd!$D:$D,"="&amp;$B16,cp_cmd!$I:$I,"="&amp;D$1,cp_cmd!$J:$J,"=500g")</f>
        <v>0</v>
      </c>
      <c r="E16" s="53">
        <f>SUMIFS(cp_cmd!$G:$G,cp_cmd!$D:$D,"="&amp;$B16,cp_cmd!$I:$I,"="&amp;D$1,cp_cmd!$J:$J,"=1000g")</f>
        <v>0</v>
      </c>
      <c r="F16" s="53">
        <f>SUMIFS(cp_cmd!$G:$G,cp_cmd!$D:$D,"="&amp;$B16,cp_cmd!$I:$I,"="&amp;D$1,cp_cmd!$J:$J,"=3000g")</f>
        <v>0</v>
      </c>
      <c r="G16" s="54">
        <f>SUMIFS(cp_cmd!$G:$G,cp_cmd!$D:$D,"="&amp;$B16,cp_cmd!$I:$I,"="&amp;G$1,cp_cmd!$J:$J,"=500g")</f>
        <v>0</v>
      </c>
      <c r="H16" s="53">
        <f>SUMIFS(cp_cmd!$G:$G,cp_cmd!$D:$D,"="&amp;$B16,cp_cmd!$I:$I,"="&amp;H$1,cp_cmd!$J:$J,"=1000g")</f>
        <v>0</v>
      </c>
      <c r="I16" s="54">
        <f>SUMIFS(cp_cmd!$G:$G,cp_cmd!$D:$D,"="&amp;$B16,cp_cmd!$I:$I,"="&amp;I$1,cp_cmd!$J:$J,"=500g")</f>
        <v>0</v>
      </c>
      <c r="J16" s="55"/>
      <c r="K16" s="54">
        <f>SUMIFS(cp_cmd!$G:$G,cp_cmd!$D:$D,"="&amp;$B16,cp_cmd!$I:$I,"="&amp;K$1,cp_cmd!$J:$J,"=500g")</f>
        <v>0</v>
      </c>
      <c r="L16" s="54">
        <f>SUMIFS(cp_cmd!$G:$G,cp_cmd!$D:$D,"="&amp;$B16,cp_cmd!$I:$I,"="&amp;K$1,cp_cmd!$J:$J,"=1000g")</f>
        <v>0</v>
      </c>
      <c r="M16" s="54">
        <f>SUMIFS(cp_cmd!$G:$G,cp_cmd!$D:$D,"="&amp;$B16,cp_cmd!$I:$I,"="&amp;K$1,cp_cmd!$J:$J,"=3000g")</f>
        <v>0</v>
      </c>
      <c r="N16" s="54">
        <f>SUMIFS(cp_cmd!$G:$G,cp_cmd!$D:$D,"="&amp;$B16,cp_cmd!$I:$I,"="&amp;N$1,cp_cmd!$J:$J,"=500g")</f>
        <v>0</v>
      </c>
      <c r="O16" s="54"/>
      <c r="P16" s="55"/>
      <c r="Q16" s="54">
        <f>SUMIFS(cp_cmd!$G:$G,cp_cmd!$D:$D,"="&amp;$B16,cp_cmd!$I:$I,"="&amp;Q$1,cp_cmd!$J:$J,"=500g")</f>
        <v>0</v>
      </c>
      <c r="R16" s="54">
        <f>SUMIFS(cp_cmd!$G:$G,cp_cmd!$D:$D,"="&amp;$B16,cp_cmd!$I:$I,"="&amp;Q$1,cp_cmd!$J:$J,"=1000g")</f>
        <v>0</v>
      </c>
      <c r="S16" s="53">
        <f>SUMIFS(cp_cmd!$G:$G,cp_cmd!$D:$D,"="&amp;$B16,cp_cmd!$I:$I,"="&amp;S$1,cp_cmd!$J:$J,"=500g")</f>
        <v>0</v>
      </c>
      <c r="T16" s="55"/>
      <c r="U16" s="54">
        <f>SUMIFS(cp_cmd!$G:$G,cp_cmd!$D:$D,"="&amp;$B16,cp_cmd!$I:$I,"="&amp;U$1,cp_cmd!$J:$J,"=500g")</f>
        <v>0</v>
      </c>
      <c r="V16" s="54">
        <f>SUMIFS(cp_cmd!$G:$G,cp_cmd!$D:$D,"="&amp;$B16,cp_cmd!$I:$I,"="&amp;U$1,cp_cmd!$J:$J,"=1000g")</f>
        <v>0</v>
      </c>
      <c r="W16" s="54">
        <f>SUMIFS(cp_cmd!$G:$G,cp_cmd!$D:$D,"="&amp;$B16,cp_cmd!$I:$I,"="&amp;U$1,cp_cmd!$J:$J,"=2000g")</f>
        <v>0</v>
      </c>
      <c r="X16" s="55"/>
      <c r="Y16" s="56">
        <f>SUMIFS(cp_cmd!$G:$G,cp_cmd!$D:$D,"="&amp;$B16,cp_cmd!$I:$I,"="&amp;Y$1,cp_cmd!$J:$J,"=500g")</f>
        <v>0</v>
      </c>
      <c r="Z16" s="56">
        <f>SUMIFS(cp_cmd!$G:$G,cp_cmd!$D:$D,"="&amp;$B16,cp_cmd!$I:$I,"="&amp;Y$1,cp_cmd!$J:$J,"=1000g")</f>
        <v>0</v>
      </c>
      <c r="AA16" s="56">
        <f>SUMIFS(cp_cmd!$G:$G,cp_cmd!$D:$D,"="&amp;$B16,cp_cmd!$I:$I,"="&amp;Y$1,cp_cmd!$J:$J,"=3000g")</f>
        <v>0</v>
      </c>
      <c r="AB16" s="55"/>
      <c r="AC16" s="54">
        <f>SUMIFS(cp_cmd!$G:$G,cp_cmd!$D:$D,"="&amp;$B16,cp_cmd!$I:$I,"="&amp;AC$1,cp_cmd!$J:$J,"=500g")</f>
        <v>0</v>
      </c>
      <c r="AD16" s="54">
        <f>SUMIFS(cp_cmd!$G:$G,cp_cmd!$D:$D,"="&amp;$B16,cp_cmd!$I:$I,"="&amp;AC$1,cp_cmd!$J:$J,"=1000g")</f>
        <v>0</v>
      </c>
      <c r="AE16" s="55"/>
      <c r="AF16" s="55"/>
      <c r="AG16" s="55"/>
      <c r="AH16" s="55"/>
      <c r="AI16" s="54">
        <f>SUMIFS(cp_cmd!$G:$G,cp_cmd!$D:$D,"="&amp;$B16,cp_cmd!$I:$I,"="&amp;AI$1,cp_cmd!$J:$J,"=500g")</f>
        <v>0</v>
      </c>
      <c r="AJ16" s="54">
        <f>SUMIFS(cp_cmd!$G:$G,cp_cmd!$D:$D,"="&amp;$B16,cp_cmd!$I:$I,"="&amp;AI$1,cp_cmd!$J:$J,"=1000g")</f>
        <v>0</v>
      </c>
      <c r="AK16" s="57"/>
      <c r="AL16" s="58">
        <f>SUMIFS(cp_cmd!$G:$G,cp_cmd!$D:$D,"="&amp;$B16,cp_cmd!$I:$I,"="&amp;AL$1,cp_cmd!$J:$J,"=500g")</f>
        <v>0</v>
      </c>
      <c r="AM16" s="55"/>
      <c r="AN16" s="55">
        <f>SUMIFS(cp_cmd!$G:$G,cp_cmd!$D:$D,"="&amp;$B16,cp_cmd!$I:$I,"="&amp;AN$1,cp_cmd!$J:$J,"=500g")</f>
        <v>0</v>
      </c>
      <c r="AO16" s="55"/>
      <c r="AP16" s="55"/>
      <c r="AQ16" s="55"/>
      <c r="AR16" s="55"/>
      <c r="AS16" s="55"/>
      <c r="AT16" s="55"/>
      <c r="AU16" s="55"/>
      <c r="AV16" s="55"/>
      <c r="AW16" s="54">
        <f>SUMIFS(cp_cmd!$G:$G,cp_cmd!$D:$D,"="&amp;$B16,cp_cmd!$I:$I,"="&amp;AW$1,cp_cmd!$J:$J,"=500g")</f>
        <v>0</v>
      </c>
      <c r="AX16" s="54">
        <f>SUMIFS(cp_cmd!$G:$G,cp_cmd!$D:$D,"="&amp;$B16,cp_cmd!$I:$I,"="&amp;AX$1,cp_cmd!$J:$J,"=500g")</f>
        <v>0</v>
      </c>
      <c r="AY16" s="54">
        <f>SUMIFS(cp_cmd!$G:$G,cp_cmd!$D:$D,"="&amp;$B16,cp_cmd!$I:$I,"="&amp;AX$1,cp_cmd!$J:$J,"=1000g")</f>
        <v>0</v>
      </c>
      <c r="AZ16" s="57">
        <f>SUMIFS(cp_cmd!$G:$G,cp_cmd!$D:$D,"="&amp;$B16,cp_cmd!$I:$I,"="&amp;AZ$1,cp_cmd!$J:$J,"=2000g")</f>
        <v>0</v>
      </c>
      <c r="BA16" s="58">
        <f>SUMIFS(cp_cmd!$G:$G,cp_cmd!$D:$D,"="&amp;$B16,cp_cmd!$I:$I,"="&amp;BA$1,cp_cmd!$J:$J,"=500g")</f>
        <v>0</v>
      </c>
      <c r="BB16" s="53">
        <f>SUMIFS(cp_cmd!$G:$G,cp_cmd!$D:$D,"="&amp;$B16,cp_cmd!$I:$I,"="&amp;BB$1,cp_cmd!$J:$J,"=500g")</f>
        <v>0</v>
      </c>
      <c r="BC16" s="54">
        <f>SUMIFS(cp_cmd!$G:$G,cp_cmd!$D:$D,"="&amp;$B16,cp_cmd!$I:$I,"="&amp;BC$1,cp_cmd!$J:$J,"=350g")</f>
        <v>0</v>
      </c>
      <c r="BD16" s="54">
        <f>SUMIFS(cp_cmd!$G:$G,cp_cmd!$D:$D,"="&amp;$B16,cp_cmd!$I:$I,"="&amp;BD$1,cp_cmd!$J:$J,"=350g")</f>
        <v>0</v>
      </c>
      <c r="BE16" s="54">
        <f>SUMIFS(cp_cmd!$G:$G,cp_cmd!$D:$D,"="&amp;$B16,cp_cmd!$I:$I,"="&amp;BE$1,cp_cmd!$J:$J,"=350g")</f>
        <v>0</v>
      </c>
      <c r="BF16" s="53">
        <f>SUMIFS(cp_cmd!$G:$G,cp_cmd!$D:$D,"="&amp;$B16,cp_cmd!$I:$I,"="&amp;BF$1,cp_cmd!$J:$J,"=500g")</f>
        <v>0</v>
      </c>
      <c r="BG16" s="53">
        <f>SUMIFS(cp_cmd!$G:$G,cp_cmd!$D:$D,"="&amp;$B16,cp_cmd!$I:$I,"="&amp;BG$1,cp_cmd!$J:$J,"=500g")</f>
        <v>0</v>
      </c>
      <c r="BH16" s="54">
        <f>SUMIFS(cp_cmd!$G:$G,cp_cmd!$D:$D,"="&amp;$B16,cp_cmd!$I:$I,"="&amp;BH$1,cp_cmd!$J:$J,"=120g")</f>
        <v>0</v>
      </c>
      <c r="BI16" s="54">
        <f>SUMIFS(cp_cmd!$G:$G,cp_cmd!$D:$D,"="&amp;$B16,cp_cmd!$I:$I,"="&amp;BI$1,cp_cmd!$J:$J,"=120g")</f>
        <v>0</v>
      </c>
      <c r="BJ16" s="54">
        <f>SUMIFS(cp_cmd!$G:$G,cp_cmd!$D:$D,"="&amp;$B16,cp_cmd!$I:$I,"="&amp;BJ$1,cp_cmd!$J:$J,"=260g")</f>
        <v>0</v>
      </c>
      <c r="BK16" s="53">
        <f>SUMIFS(cp_cmd!$G:$G,cp_cmd!$D:$D,"="&amp;$B16,cp_cmd!$I:$I,"="&amp;BK$1,cp_cmd!$J:$J,"=500g")</f>
        <v>0</v>
      </c>
      <c r="BL16" s="54">
        <f t="shared" si="0"/>
        <v>0</v>
      </c>
      <c r="BM16" s="61"/>
      <c r="BN16" s="62"/>
      <c r="BP16" s="17">
        <f t="shared" si="1"/>
        <v>0</v>
      </c>
    </row>
    <row r="17" spans="1:68" s="17" customFormat="1" ht="38.25" customHeight="1">
      <c r="A17" s="66"/>
      <c r="B17" s="59" t="str">
        <f>cp_bl!L16</f>
        <v/>
      </c>
      <c r="C17" s="60"/>
      <c r="D17" s="53">
        <f>SUMIFS(cp_cmd!$G:$G,cp_cmd!$D:$D,"="&amp;$B17,cp_cmd!$I:$I,"="&amp;D$1,cp_cmd!$J:$J,"=500g")</f>
        <v>0</v>
      </c>
      <c r="E17" s="53">
        <f>SUMIFS(cp_cmd!$G:$G,cp_cmd!$D:$D,"="&amp;$B17,cp_cmd!$I:$I,"="&amp;D$1,cp_cmd!$J:$J,"=1000g")</f>
        <v>0</v>
      </c>
      <c r="F17" s="53">
        <f>SUMIFS(cp_cmd!$G:$G,cp_cmd!$D:$D,"="&amp;$B17,cp_cmd!$I:$I,"="&amp;D$1,cp_cmd!$J:$J,"=3000g")</f>
        <v>0</v>
      </c>
      <c r="G17" s="54">
        <f>SUMIFS(cp_cmd!$G:$G,cp_cmd!$D:$D,"="&amp;$B17,cp_cmd!$I:$I,"="&amp;G$1,cp_cmd!$J:$J,"=500g")</f>
        <v>0</v>
      </c>
      <c r="H17" s="53">
        <f>SUMIFS(cp_cmd!$G:$G,cp_cmd!$D:$D,"="&amp;$B17,cp_cmd!$I:$I,"="&amp;H$1,cp_cmd!$J:$J,"=1000g")</f>
        <v>0</v>
      </c>
      <c r="I17" s="54">
        <f>SUMIFS(cp_cmd!$G:$G,cp_cmd!$D:$D,"="&amp;$B17,cp_cmd!$I:$I,"="&amp;I$1,cp_cmd!$J:$J,"=500g")</f>
        <v>0</v>
      </c>
      <c r="J17" s="55"/>
      <c r="K17" s="54">
        <f>SUMIFS(cp_cmd!$G:$G,cp_cmd!$D:$D,"="&amp;$B17,cp_cmd!$I:$I,"="&amp;K$1,cp_cmd!$J:$J,"=500g")</f>
        <v>0</v>
      </c>
      <c r="L17" s="54">
        <f>SUMIFS(cp_cmd!$G:$G,cp_cmd!$D:$D,"="&amp;$B17,cp_cmd!$I:$I,"="&amp;K$1,cp_cmd!$J:$J,"=1000g")</f>
        <v>0</v>
      </c>
      <c r="M17" s="54">
        <f>SUMIFS(cp_cmd!$G:$G,cp_cmd!$D:$D,"="&amp;$B17,cp_cmd!$I:$I,"="&amp;K$1,cp_cmd!$J:$J,"=3000g")</f>
        <v>0</v>
      </c>
      <c r="N17" s="54">
        <f>SUMIFS(cp_cmd!$G:$G,cp_cmd!$D:$D,"="&amp;$B17,cp_cmd!$I:$I,"="&amp;N$1,cp_cmd!$J:$J,"=500g")</f>
        <v>0</v>
      </c>
      <c r="O17" s="54"/>
      <c r="P17" s="55"/>
      <c r="Q17" s="54">
        <f>SUMIFS(cp_cmd!$G:$G,cp_cmd!$D:$D,"="&amp;$B17,cp_cmd!$I:$I,"="&amp;Q$1,cp_cmd!$J:$J,"=500g")</f>
        <v>0</v>
      </c>
      <c r="R17" s="54">
        <f>SUMIFS(cp_cmd!$G:$G,cp_cmd!$D:$D,"="&amp;$B17,cp_cmd!$I:$I,"="&amp;Q$1,cp_cmd!$J:$J,"=1000g")</f>
        <v>0</v>
      </c>
      <c r="S17" s="53">
        <f>SUMIFS(cp_cmd!$G:$G,cp_cmd!$D:$D,"="&amp;$B17,cp_cmd!$I:$I,"="&amp;S$1,cp_cmd!$J:$J,"=500g")</f>
        <v>0</v>
      </c>
      <c r="T17" s="55"/>
      <c r="U17" s="54">
        <f>SUMIFS(cp_cmd!$G:$G,cp_cmd!$D:$D,"="&amp;$B17,cp_cmd!$I:$I,"="&amp;U$1,cp_cmd!$J:$J,"=500g")</f>
        <v>0</v>
      </c>
      <c r="V17" s="54">
        <f>SUMIFS(cp_cmd!$G:$G,cp_cmd!$D:$D,"="&amp;$B17,cp_cmd!$I:$I,"="&amp;U$1,cp_cmd!$J:$J,"=1000g")</f>
        <v>0</v>
      </c>
      <c r="W17" s="54">
        <f>SUMIFS(cp_cmd!$G:$G,cp_cmd!$D:$D,"="&amp;$B17,cp_cmd!$I:$I,"="&amp;U$1,cp_cmd!$J:$J,"=2000g")</f>
        <v>0</v>
      </c>
      <c r="X17" s="55"/>
      <c r="Y17" s="56">
        <f>SUMIFS(cp_cmd!$G:$G,cp_cmd!$D:$D,"="&amp;$B17,cp_cmd!$I:$I,"="&amp;Y$1,cp_cmd!$J:$J,"=500g")</f>
        <v>0</v>
      </c>
      <c r="Z17" s="56">
        <f>SUMIFS(cp_cmd!$G:$G,cp_cmd!$D:$D,"="&amp;$B17,cp_cmd!$I:$I,"="&amp;Y$1,cp_cmd!$J:$J,"=1000g")</f>
        <v>0</v>
      </c>
      <c r="AA17" s="56">
        <f>SUMIFS(cp_cmd!$G:$G,cp_cmd!$D:$D,"="&amp;$B17,cp_cmd!$I:$I,"="&amp;Y$1,cp_cmd!$J:$J,"=3000g")</f>
        <v>0</v>
      </c>
      <c r="AB17" s="55"/>
      <c r="AC17" s="54">
        <f>SUMIFS(cp_cmd!$G:$G,cp_cmd!$D:$D,"="&amp;$B17,cp_cmd!$I:$I,"="&amp;AC$1,cp_cmd!$J:$J,"=500g")</f>
        <v>0</v>
      </c>
      <c r="AD17" s="54">
        <f>SUMIFS(cp_cmd!$G:$G,cp_cmd!$D:$D,"="&amp;$B17,cp_cmd!$I:$I,"="&amp;AC$1,cp_cmd!$J:$J,"=1000g")</f>
        <v>0</v>
      </c>
      <c r="AE17" s="55"/>
      <c r="AF17" s="55"/>
      <c r="AG17" s="55"/>
      <c r="AH17" s="55"/>
      <c r="AI17" s="54">
        <f>SUMIFS(cp_cmd!$G:$G,cp_cmd!$D:$D,"="&amp;$B17,cp_cmd!$I:$I,"="&amp;AI$1,cp_cmd!$J:$J,"=500g")</f>
        <v>0</v>
      </c>
      <c r="AJ17" s="54">
        <f>SUMIFS(cp_cmd!$G:$G,cp_cmd!$D:$D,"="&amp;$B17,cp_cmd!$I:$I,"="&amp;AI$1,cp_cmd!$J:$J,"=1000g")</f>
        <v>0</v>
      </c>
      <c r="AK17" s="57"/>
      <c r="AL17" s="58">
        <f>SUMIFS(cp_cmd!$G:$G,cp_cmd!$D:$D,"="&amp;$B17,cp_cmd!$I:$I,"="&amp;AL$1,cp_cmd!$J:$J,"=500g")</f>
        <v>0</v>
      </c>
      <c r="AM17" s="55"/>
      <c r="AN17" s="55">
        <f>SUMIFS(cp_cmd!$G:$G,cp_cmd!$D:$D,"="&amp;$B17,cp_cmd!$I:$I,"="&amp;AN$1,cp_cmd!$J:$J,"=500g")</f>
        <v>0</v>
      </c>
      <c r="AO17" s="55"/>
      <c r="AP17" s="55"/>
      <c r="AQ17" s="55"/>
      <c r="AR17" s="55"/>
      <c r="AS17" s="55"/>
      <c r="AT17" s="55"/>
      <c r="AU17" s="55"/>
      <c r="AV17" s="55"/>
      <c r="AW17" s="54">
        <f>SUMIFS(cp_cmd!$G:$G,cp_cmd!$D:$D,"="&amp;$B17,cp_cmd!$I:$I,"="&amp;AW$1,cp_cmd!$J:$J,"=500g")</f>
        <v>0</v>
      </c>
      <c r="AX17" s="54">
        <f>SUMIFS(cp_cmd!$G:$G,cp_cmd!$D:$D,"="&amp;$B17,cp_cmd!$I:$I,"="&amp;AX$1,cp_cmd!$J:$J,"=500g")</f>
        <v>0</v>
      </c>
      <c r="AY17" s="54">
        <f>SUMIFS(cp_cmd!$G:$G,cp_cmd!$D:$D,"="&amp;$B17,cp_cmd!$I:$I,"="&amp;AX$1,cp_cmd!$J:$J,"=1000g")</f>
        <v>0</v>
      </c>
      <c r="AZ17" s="57">
        <f>SUMIFS(cp_cmd!$G:$G,cp_cmd!$D:$D,"="&amp;$B17,cp_cmd!$I:$I,"="&amp;AZ$1,cp_cmd!$J:$J,"=2000g")</f>
        <v>0</v>
      </c>
      <c r="BA17" s="58">
        <f>SUMIFS(cp_cmd!$G:$G,cp_cmd!$D:$D,"="&amp;$B17,cp_cmd!$I:$I,"="&amp;BA$1,cp_cmd!$J:$J,"=500g")</f>
        <v>0</v>
      </c>
      <c r="BB17" s="53">
        <f>SUMIFS(cp_cmd!$G:$G,cp_cmd!$D:$D,"="&amp;$B17,cp_cmd!$I:$I,"="&amp;BB$1,cp_cmd!$J:$J,"=500g")</f>
        <v>0</v>
      </c>
      <c r="BC17" s="54">
        <f>SUMIFS(cp_cmd!$G:$G,cp_cmd!$D:$D,"="&amp;$B17,cp_cmd!$I:$I,"="&amp;BC$1,cp_cmd!$J:$J,"=350g")</f>
        <v>0</v>
      </c>
      <c r="BD17" s="54">
        <f>SUMIFS(cp_cmd!$G:$G,cp_cmd!$D:$D,"="&amp;$B17,cp_cmd!$I:$I,"="&amp;BD$1,cp_cmd!$J:$J,"=350g")</f>
        <v>0</v>
      </c>
      <c r="BE17" s="54">
        <f>SUMIFS(cp_cmd!$G:$G,cp_cmd!$D:$D,"="&amp;$B17,cp_cmd!$I:$I,"="&amp;BE$1,cp_cmd!$J:$J,"=350g")</f>
        <v>0</v>
      </c>
      <c r="BF17" s="53">
        <f>SUMIFS(cp_cmd!$G:$G,cp_cmd!$D:$D,"="&amp;$B17,cp_cmd!$I:$I,"="&amp;BF$1,cp_cmd!$J:$J,"=500g")</f>
        <v>0</v>
      </c>
      <c r="BG17" s="53">
        <f>SUMIFS(cp_cmd!$G:$G,cp_cmd!$D:$D,"="&amp;$B17,cp_cmd!$I:$I,"="&amp;BG$1,cp_cmd!$J:$J,"=500g")</f>
        <v>0</v>
      </c>
      <c r="BH17" s="54">
        <f>SUMIFS(cp_cmd!$G:$G,cp_cmd!$D:$D,"="&amp;$B17,cp_cmd!$I:$I,"="&amp;BH$1,cp_cmd!$J:$J,"=120g")</f>
        <v>0</v>
      </c>
      <c r="BI17" s="54">
        <f>SUMIFS(cp_cmd!$G:$G,cp_cmd!$D:$D,"="&amp;$B17,cp_cmd!$I:$I,"="&amp;BI$1,cp_cmd!$J:$J,"=120g")</f>
        <v>0</v>
      </c>
      <c r="BJ17" s="54">
        <f>SUMIFS(cp_cmd!$G:$G,cp_cmd!$D:$D,"="&amp;$B17,cp_cmd!$I:$I,"="&amp;BJ$1,cp_cmd!$J:$J,"=260g")</f>
        <v>0</v>
      </c>
      <c r="BK17" s="53">
        <f>SUMIFS(cp_cmd!$G:$G,cp_cmd!$D:$D,"="&amp;$B17,cp_cmd!$I:$I,"="&amp;BK$1,cp_cmd!$J:$J,"=500g")</f>
        <v>0</v>
      </c>
      <c r="BL17" s="54">
        <f t="shared" si="0"/>
        <v>0</v>
      </c>
      <c r="BM17" s="63"/>
      <c r="BN17" s="62"/>
      <c r="BP17" s="17">
        <f t="shared" si="1"/>
        <v>0</v>
      </c>
    </row>
    <row r="18" spans="1:68" s="17" customFormat="1" ht="38.25" customHeight="1">
      <c r="A18" s="66"/>
      <c r="B18" s="59" t="str">
        <f>cp_bl!L17</f>
        <v/>
      </c>
      <c r="C18" s="60"/>
      <c r="D18" s="53">
        <f>SUMIFS(cp_cmd!$G:$G,cp_cmd!$D:$D,"="&amp;$B18,cp_cmd!$I:$I,"="&amp;D$1,cp_cmd!$J:$J,"=500g")</f>
        <v>0</v>
      </c>
      <c r="E18" s="53">
        <f>SUMIFS(cp_cmd!$G:$G,cp_cmd!$D:$D,"="&amp;$B18,cp_cmd!$I:$I,"="&amp;D$1,cp_cmd!$J:$J,"=1000g")</f>
        <v>0</v>
      </c>
      <c r="F18" s="53">
        <f>SUMIFS(cp_cmd!$G:$G,cp_cmd!$D:$D,"="&amp;$B18,cp_cmd!$I:$I,"="&amp;D$1,cp_cmd!$J:$J,"=3000g")</f>
        <v>0</v>
      </c>
      <c r="G18" s="54">
        <f>SUMIFS(cp_cmd!$G:$G,cp_cmd!$D:$D,"="&amp;$B18,cp_cmd!$I:$I,"="&amp;G$1,cp_cmd!$J:$J,"=500g")</f>
        <v>0</v>
      </c>
      <c r="H18" s="53">
        <f>SUMIFS(cp_cmd!$G:$G,cp_cmd!$D:$D,"="&amp;$B18,cp_cmd!$I:$I,"="&amp;H$1,cp_cmd!$J:$J,"=1000g")</f>
        <v>0</v>
      </c>
      <c r="I18" s="54">
        <f>SUMIFS(cp_cmd!$G:$G,cp_cmd!$D:$D,"="&amp;$B18,cp_cmd!$I:$I,"="&amp;I$1,cp_cmd!$J:$J,"=500g")</f>
        <v>0</v>
      </c>
      <c r="J18" s="55"/>
      <c r="K18" s="54">
        <f>SUMIFS(cp_cmd!$G:$G,cp_cmd!$D:$D,"="&amp;$B18,cp_cmd!$I:$I,"="&amp;K$1,cp_cmd!$J:$J,"=500g")</f>
        <v>0</v>
      </c>
      <c r="L18" s="54">
        <f>SUMIFS(cp_cmd!$G:$G,cp_cmd!$D:$D,"="&amp;$B18,cp_cmd!$I:$I,"="&amp;K$1,cp_cmd!$J:$J,"=1000g")</f>
        <v>0</v>
      </c>
      <c r="M18" s="54">
        <f>SUMIFS(cp_cmd!$G:$G,cp_cmd!$D:$D,"="&amp;$B18,cp_cmd!$I:$I,"="&amp;K$1,cp_cmd!$J:$J,"=3000g")</f>
        <v>0</v>
      </c>
      <c r="N18" s="54">
        <f>SUMIFS(cp_cmd!$G:$G,cp_cmd!$D:$D,"="&amp;$B18,cp_cmd!$I:$I,"="&amp;N$1,cp_cmd!$J:$J,"=500g")</f>
        <v>0</v>
      </c>
      <c r="O18" s="54"/>
      <c r="P18" s="55"/>
      <c r="Q18" s="54">
        <f>SUMIFS(cp_cmd!$G:$G,cp_cmd!$D:$D,"="&amp;$B18,cp_cmd!$I:$I,"="&amp;Q$1,cp_cmd!$J:$J,"=500g")</f>
        <v>0</v>
      </c>
      <c r="R18" s="54">
        <f>SUMIFS(cp_cmd!$G:$G,cp_cmd!$D:$D,"="&amp;$B18,cp_cmd!$I:$I,"="&amp;Q$1,cp_cmd!$J:$J,"=1000g")</f>
        <v>0</v>
      </c>
      <c r="S18" s="53">
        <f>SUMIFS(cp_cmd!$G:$G,cp_cmd!$D:$D,"="&amp;$B18,cp_cmd!$I:$I,"="&amp;S$1,cp_cmd!$J:$J,"=500g")</f>
        <v>0</v>
      </c>
      <c r="T18" s="55"/>
      <c r="U18" s="54">
        <f>SUMIFS(cp_cmd!$G:$G,cp_cmd!$D:$D,"="&amp;$B18,cp_cmd!$I:$I,"="&amp;U$1,cp_cmd!$J:$J,"=500g")</f>
        <v>0</v>
      </c>
      <c r="V18" s="54">
        <f>SUMIFS(cp_cmd!$G:$G,cp_cmd!$D:$D,"="&amp;$B18,cp_cmd!$I:$I,"="&amp;U$1,cp_cmd!$J:$J,"=1000g")</f>
        <v>0</v>
      </c>
      <c r="W18" s="54">
        <f>SUMIFS(cp_cmd!$G:$G,cp_cmd!$D:$D,"="&amp;$B18,cp_cmd!$I:$I,"="&amp;U$1,cp_cmd!$J:$J,"=2000g")</f>
        <v>0</v>
      </c>
      <c r="X18" s="55"/>
      <c r="Y18" s="56">
        <f>SUMIFS(cp_cmd!$G:$G,cp_cmd!$D:$D,"="&amp;$B18,cp_cmd!$I:$I,"="&amp;Y$1,cp_cmd!$J:$J,"=500g")</f>
        <v>0</v>
      </c>
      <c r="Z18" s="56">
        <f>SUMIFS(cp_cmd!$G:$G,cp_cmd!$D:$D,"="&amp;$B18,cp_cmd!$I:$I,"="&amp;Y$1,cp_cmd!$J:$J,"=1000g")</f>
        <v>0</v>
      </c>
      <c r="AA18" s="56">
        <f>SUMIFS(cp_cmd!$G:$G,cp_cmd!$D:$D,"="&amp;$B18,cp_cmd!$I:$I,"="&amp;Y$1,cp_cmd!$J:$J,"=3000g")</f>
        <v>0</v>
      </c>
      <c r="AB18" s="55"/>
      <c r="AC18" s="54">
        <f>SUMIFS(cp_cmd!$G:$G,cp_cmd!$D:$D,"="&amp;$B18,cp_cmd!$I:$I,"="&amp;AC$1,cp_cmd!$J:$J,"=500g")</f>
        <v>0</v>
      </c>
      <c r="AD18" s="54">
        <f>SUMIFS(cp_cmd!$G:$G,cp_cmd!$D:$D,"="&amp;$B18,cp_cmd!$I:$I,"="&amp;AC$1,cp_cmd!$J:$J,"=1000g")</f>
        <v>0</v>
      </c>
      <c r="AE18" s="55"/>
      <c r="AF18" s="55"/>
      <c r="AG18" s="55"/>
      <c r="AH18" s="55"/>
      <c r="AI18" s="54">
        <f>SUMIFS(cp_cmd!$G:$G,cp_cmd!$D:$D,"="&amp;$B18,cp_cmd!$I:$I,"="&amp;AI$1,cp_cmd!$J:$J,"=500g")</f>
        <v>0</v>
      </c>
      <c r="AJ18" s="54">
        <f>SUMIFS(cp_cmd!$G:$G,cp_cmd!$D:$D,"="&amp;$B18,cp_cmd!$I:$I,"="&amp;AI$1,cp_cmd!$J:$J,"=1000g")</f>
        <v>0</v>
      </c>
      <c r="AK18" s="57"/>
      <c r="AL18" s="58">
        <f>SUMIFS(cp_cmd!$G:$G,cp_cmd!$D:$D,"="&amp;$B18,cp_cmd!$I:$I,"="&amp;AL$1,cp_cmd!$J:$J,"=500g")</f>
        <v>0</v>
      </c>
      <c r="AM18" s="55"/>
      <c r="AN18" s="55">
        <f>SUMIFS(cp_cmd!$G:$G,cp_cmd!$D:$D,"="&amp;$B18,cp_cmd!$I:$I,"="&amp;AN$1,cp_cmd!$J:$J,"=500g")</f>
        <v>0</v>
      </c>
      <c r="AO18" s="55"/>
      <c r="AP18" s="55"/>
      <c r="AQ18" s="55"/>
      <c r="AR18" s="55"/>
      <c r="AS18" s="55"/>
      <c r="AT18" s="55"/>
      <c r="AU18" s="55"/>
      <c r="AV18" s="55"/>
      <c r="AW18" s="54">
        <f>SUMIFS(cp_cmd!$G:$G,cp_cmd!$D:$D,"="&amp;$B18,cp_cmd!$I:$I,"="&amp;AW$1,cp_cmd!$J:$J,"=500g")</f>
        <v>0</v>
      </c>
      <c r="AX18" s="54">
        <f>SUMIFS(cp_cmd!$G:$G,cp_cmd!$D:$D,"="&amp;$B18,cp_cmd!$I:$I,"="&amp;AX$1,cp_cmd!$J:$J,"=500g")</f>
        <v>0</v>
      </c>
      <c r="AY18" s="54">
        <f>SUMIFS(cp_cmd!$G:$G,cp_cmd!$D:$D,"="&amp;$B18,cp_cmd!$I:$I,"="&amp;AX$1,cp_cmd!$J:$J,"=1000g")</f>
        <v>0</v>
      </c>
      <c r="AZ18" s="57">
        <f>SUMIFS(cp_cmd!$G:$G,cp_cmd!$D:$D,"="&amp;$B18,cp_cmd!$I:$I,"="&amp;AZ$1,cp_cmd!$J:$J,"=2000g")</f>
        <v>0</v>
      </c>
      <c r="BA18" s="58">
        <f>SUMIFS(cp_cmd!$G:$G,cp_cmd!$D:$D,"="&amp;$B18,cp_cmd!$I:$I,"="&amp;BA$1,cp_cmd!$J:$J,"=500g")</f>
        <v>0</v>
      </c>
      <c r="BB18" s="53">
        <f>SUMIFS(cp_cmd!$G:$G,cp_cmd!$D:$D,"="&amp;$B18,cp_cmd!$I:$I,"="&amp;BB$1,cp_cmd!$J:$J,"=500g")</f>
        <v>0</v>
      </c>
      <c r="BC18" s="54">
        <f>SUMIFS(cp_cmd!$G:$G,cp_cmd!$D:$D,"="&amp;$B18,cp_cmd!$I:$I,"="&amp;BC$1,cp_cmd!$J:$J,"=350g")</f>
        <v>0</v>
      </c>
      <c r="BD18" s="54">
        <f>SUMIFS(cp_cmd!$G:$G,cp_cmd!$D:$D,"="&amp;$B18,cp_cmd!$I:$I,"="&amp;BD$1,cp_cmd!$J:$J,"=350g")</f>
        <v>0</v>
      </c>
      <c r="BE18" s="54">
        <f>SUMIFS(cp_cmd!$G:$G,cp_cmd!$D:$D,"="&amp;$B18,cp_cmd!$I:$I,"="&amp;BE$1,cp_cmd!$J:$J,"=350g")</f>
        <v>0</v>
      </c>
      <c r="BF18" s="53">
        <f>SUMIFS(cp_cmd!$G:$G,cp_cmd!$D:$D,"="&amp;$B18,cp_cmd!$I:$I,"="&amp;BF$1,cp_cmd!$J:$J,"=500g")</f>
        <v>0</v>
      </c>
      <c r="BG18" s="53">
        <f>SUMIFS(cp_cmd!$G:$G,cp_cmd!$D:$D,"="&amp;$B18,cp_cmd!$I:$I,"="&amp;BG$1,cp_cmd!$J:$J,"=500g")</f>
        <v>0</v>
      </c>
      <c r="BH18" s="54">
        <f>SUMIFS(cp_cmd!$G:$G,cp_cmd!$D:$D,"="&amp;$B18,cp_cmd!$I:$I,"="&amp;BH$1,cp_cmd!$J:$J,"=120g")</f>
        <v>0</v>
      </c>
      <c r="BI18" s="54">
        <f>SUMIFS(cp_cmd!$G:$G,cp_cmd!$D:$D,"="&amp;$B18,cp_cmd!$I:$I,"="&amp;BI$1,cp_cmd!$J:$J,"=120g")</f>
        <v>0</v>
      </c>
      <c r="BJ18" s="54">
        <f>SUMIFS(cp_cmd!$G:$G,cp_cmd!$D:$D,"="&amp;$B18,cp_cmd!$I:$I,"="&amp;BJ$1,cp_cmd!$J:$J,"=260g")</f>
        <v>0</v>
      </c>
      <c r="BK18" s="53">
        <f>SUMIFS(cp_cmd!$G:$G,cp_cmd!$D:$D,"="&amp;$B18,cp_cmd!$I:$I,"="&amp;BK$1,cp_cmd!$J:$J,"=500g")</f>
        <v>0</v>
      </c>
      <c r="BL18" s="54">
        <f t="shared" si="0"/>
        <v>0</v>
      </c>
      <c r="BM18" s="61"/>
      <c r="BO18" s="67"/>
      <c r="BP18" s="17">
        <f t="shared" si="1"/>
        <v>0</v>
      </c>
    </row>
    <row r="19" spans="1:68" s="17" customFormat="1" ht="38.25" customHeight="1">
      <c r="A19" s="66"/>
      <c r="B19" s="59" t="str">
        <f>cp_bl!L18</f>
        <v/>
      </c>
      <c r="C19" s="60"/>
      <c r="D19" s="53">
        <f>SUMIFS(cp_cmd!$G:$G,cp_cmd!$D:$D,"="&amp;$B19,cp_cmd!$I:$I,"="&amp;D$1,cp_cmd!$J:$J,"=500g")</f>
        <v>0</v>
      </c>
      <c r="E19" s="53">
        <f>SUMIFS(cp_cmd!$G:$G,cp_cmd!$D:$D,"="&amp;$B19,cp_cmd!$I:$I,"="&amp;D$1,cp_cmd!$J:$J,"=1000g")</f>
        <v>0</v>
      </c>
      <c r="F19" s="53">
        <f>SUMIFS(cp_cmd!$G:$G,cp_cmd!$D:$D,"="&amp;$B19,cp_cmd!$I:$I,"="&amp;D$1,cp_cmd!$J:$J,"=3000g")</f>
        <v>0</v>
      </c>
      <c r="G19" s="54">
        <f>SUMIFS(cp_cmd!$G:$G,cp_cmd!$D:$D,"="&amp;$B19,cp_cmd!$I:$I,"="&amp;G$1,cp_cmd!$J:$J,"=500g")</f>
        <v>0</v>
      </c>
      <c r="H19" s="53">
        <f>SUMIFS(cp_cmd!$G:$G,cp_cmd!$D:$D,"="&amp;$B19,cp_cmd!$I:$I,"="&amp;H$1,cp_cmd!$J:$J,"=1000g")</f>
        <v>0</v>
      </c>
      <c r="I19" s="54">
        <f>SUMIFS(cp_cmd!$G:$G,cp_cmd!$D:$D,"="&amp;$B19,cp_cmd!$I:$I,"="&amp;I$1,cp_cmd!$J:$J,"=500g")</f>
        <v>0</v>
      </c>
      <c r="J19" s="55"/>
      <c r="K19" s="54">
        <f>SUMIFS(cp_cmd!$G:$G,cp_cmd!$D:$D,"="&amp;$B19,cp_cmd!$I:$I,"="&amp;K$1,cp_cmd!$J:$J,"=500g")</f>
        <v>0</v>
      </c>
      <c r="L19" s="54">
        <f>SUMIFS(cp_cmd!$G:$G,cp_cmd!$D:$D,"="&amp;$B19,cp_cmd!$I:$I,"="&amp;K$1,cp_cmd!$J:$J,"=1000g")</f>
        <v>0</v>
      </c>
      <c r="M19" s="54">
        <f>SUMIFS(cp_cmd!$G:$G,cp_cmd!$D:$D,"="&amp;$B19,cp_cmd!$I:$I,"="&amp;K$1,cp_cmd!$J:$J,"=3000g")</f>
        <v>0</v>
      </c>
      <c r="N19" s="54">
        <f>SUMIFS(cp_cmd!$G:$G,cp_cmd!$D:$D,"="&amp;$B19,cp_cmd!$I:$I,"="&amp;N$1,cp_cmd!$J:$J,"=500g")</f>
        <v>0</v>
      </c>
      <c r="O19" s="54"/>
      <c r="P19" s="55"/>
      <c r="Q19" s="54">
        <f>SUMIFS(cp_cmd!$G:$G,cp_cmd!$D:$D,"="&amp;$B19,cp_cmd!$I:$I,"="&amp;Q$1,cp_cmd!$J:$J,"=500g")</f>
        <v>0</v>
      </c>
      <c r="R19" s="54">
        <f>SUMIFS(cp_cmd!$G:$G,cp_cmd!$D:$D,"="&amp;$B19,cp_cmd!$I:$I,"="&amp;Q$1,cp_cmd!$J:$J,"=1000g")</f>
        <v>0</v>
      </c>
      <c r="S19" s="53">
        <f>SUMIFS(cp_cmd!$G:$G,cp_cmd!$D:$D,"="&amp;$B19,cp_cmd!$I:$I,"="&amp;S$1,cp_cmd!$J:$J,"=500g")</f>
        <v>0</v>
      </c>
      <c r="T19" s="55"/>
      <c r="U19" s="54">
        <f>SUMIFS(cp_cmd!$G:$G,cp_cmd!$D:$D,"="&amp;$B19,cp_cmd!$I:$I,"="&amp;U$1,cp_cmd!$J:$J,"=500g")</f>
        <v>0</v>
      </c>
      <c r="V19" s="54">
        <f>SUMIFS(cp_cmd!$G:$G,cp_cmd!$D:$D,"="&amp;$B19,cp_cmd!$I:$I,"="&amp;U$1,cp_cmd!$J:$J,"=1000g")</f>
        <v>0</v>
      </c>
      <c r="W19" s="54">
        <f>SUMIFS(cp_cmd!$G:$G,cp_cmd!$D:$D,"="&amp;$B19,cp_cmd!$I:$I,"="&amp;U$1,cp_cmd!$J:$J,"=2000g")</f>
        <v>0</v>
      </c>
      <c r="X19" s="55"/>
      <c r="Y19" s="56">
        <f>SUMIFS(cp_cmd!$G:$G,cp_cmd!$D:$D,"="&amp;$B19,cp_cmd!$I:$I,"="&amp;Y$1,cp_cmd!$J:$J,"=500g")</f>
        <v>0</v>
      </c>
      <c r="Z19" s="56">
        <f>SUMIFS(cp_cmd!$G:$G,cp_cmd!$D:$D,"="&amp;$B19,cp_cmd!$I:$I,"="&amp;Y$1,cp_cmd!$J:$J,"=1000g")</f>
        <v>0</v>
      </c>
      <c r="AA19" s="56">
        <f>SUMIFS(cp_cmd!$G:$G,cp_cmd!$D:$D,"="&amp;$B19,cp_cmd!$I:$I,"="&amp;Y$1,cp_cmd!$J:$J,"=3000g")</f>
        <v>0</v>
      </c>
      <c r="AB19" s="55"/>
      <c r="AC19" s="54">
        <f>SUMIFS(cp_cmd!$G:$G,cp_cmd!$D:$D,"="&amp;$B19,cp_cmd!$I:$I,"="&amp;AC$1,cp_cmd!$J:$J,"=500g")</f>
        <v>0</v>
      </c>
      <c r="AD19" s="54">
        <f>SUMIFS(cp_cmd!$G:$G,cp_cmd!$D:$D,"="&amp;$B19,cp_cmd!$I:$I,"="&amp;AC$1,cp_cmd!$J:$J,"=1000g")</f>
        <v>0</v>
      </c>
      <c r="AE19" s="55"/>
      <c r="AF19" s="55"/>
      <c r="AG19" s="55"/>
      <c r="AH19" s="55"/>
      <c r="AI19" s="54">
        <f>SUMIFS(cp_cmd!$G:$G,cp_cmd!$D:$D,"="&amp;$B19,cp_cmd!$I:$I,"="&amp;AI$1,cp_cmd!$J:$J,"=500g")</f>
        <v>0</v>
      </c>
      <c r="AJ19" s="54">
        <f>SUMIFS(cp_cmd!$G:$G,cp_cmd!$D:$D,"="&amp;$B19,cp_cmd!$I:$I,"="&amp;AI$1,cp_cmd!$J:$J,"=1000g")</f>
        <v>0</v>
      </c>
      <c r="AK19" s="57"/>
      <c r="AL19" s="58">
        <f>SUMIFS(cp_cmd!$G:$G,cp_cmd!$D:$D,"="&amp;$B19,cp_cmd!$I:$I,"="&amp;AL$1,cp_cmd!$J:$J,"=500g")</f>
        <v>0</v>
      </c>
      <c r="AM19" s="55"/>
      <c r="AN19" s="55">
        <f>SUMIFS(cp_cmd!$G:$G,cp_cmd!$D:$D,"="&amp;$B19,cp_cmd!$I:$I,"="&amp;AN$1,cp_cmd!$J:$J,"=500g")</f>
        <v>0</v>
      </c>
      <c r="AO19" s="55"/>
      <c r="AP19" s="55"/>
      <c r="AQ19" s="55"/>
      <c r="AR19" s="55"/>
      <c r="AS19" s="55"/>
      <c r="AT19" s="55"/>
      <c r="AU19" s="55"/>
      <c r="AV19" s="55"/>
      <c r="AW19" s="54">
        <f>SUMIFS(cp_cmd!$G:$G,cp_cmd!$D:$D,"="&amp;$B19,cp_cmd!$I:$I,"="&amp;AW$1,cp_cmd!$J:$J,"=500g")</f>
        <v>0</v>
      </c>
      <c r="AX19" s="54">
        <f>SUMIFS(cp_cmd!$G:$G,cp_cmd!$D:$D,"="&amp;$B19,cp_cmd!$I:$I,"="&amp;AX$1,cp_cmd!$J:$J,"=500g")</f>
        <v>0</v>
      </c>
      <c r="AY19" s="54">
        <f>SUMIFS(cp_cmd!$G:$G,cp_cmd!$D:$D,"="&amp;$B19,cp_cmd!$I:$I,"="&amp;AX$1,cp_cmd!$J:$J,"=1000g")</f>
        <v>0</v>
      </c>
      <c r="AZ19" s="57">
        <f>SUMIFS(cp_cmd!$G:$G,cp_cmd!$D:$D,"="&amp;$B19,cp_cmd!$I:$I,"="&amp;AZ$1,cp_cmd!$J:$J,"=2000g")</f>
        <v>0</v>
      </c>
      <c r="BA19" s="58">
        <f>SUMIFS(cp_cmd!$G:$G,cp_cmd!$D:$D,"="&amp;$B19,cp_cmd!$I:$I,"="&amp;BA$1,cp_cmd!$J:$J,"=500g")</f>
        <v>0</v>
      </c>
      <c r="BB19" s="53">
        <f>SUMIFS(cp_cmd!$G:$G,cp_cmd!$D:$D,"="&amp;$B19,cp_cmd!$I:$I,"="&amp;BB$1,cp_cmd!$J:$J,"=500g")</f>
        <v>0</v>
      </c>
      <c r="BC19" s="54">
        <f>SUMIFS(cp_cmd!$G:$G,cp_cmd!$D:$D,"="&amp;$B19,cp_cmd!$I:$I,"="&amp;BC$1,cp_cmd!$J:$J,"=350g")</f>
        <v>0</v>
      </c>
      <c r="BD19" s="54">
        <f>SUMIFS(cp_cmd!$G:$G,cp_cmd!$D:$D,"="&amp;$B19,cp_cmd!$I:$I,"="&amp;BD$1,cp_cmd!$J:$J,"=350g")</f>
        <v>0</v>
      </c>
      <c r="BE19" s="54">
        <f>SUMIFS(cp_cmd!$G:$G,cp_cmd!$D:$D,"="&amp;$B19,cp_cmd!$I:$I,"="&amp;BE$1,cp_cmd!$J:$J,"=350g")</f>
        <v>0</v>
      </c>
      <c r="BF19" s="53">
        <f>SUMIFS(cp_cmd!$G:$G,cp_cmd!$D:$D,"="&amp;$B19,cp_cmd!$I:$I,"="&amp;BF$1,cp_cmd!$J:$J,"=500g")</f>
        <v>0</v>
      </c>
      <c r="BG19" s="53">
        <f>SUMIFS(cp_cmd!$G:$G,cp_cmd!$D:$D,"="&amp;$B19,cp_cmd!$I:$I,"="&amp;BG$1,cp_cmd!$J:$J,"=500g")</f>
        <v>0</v>
      </c>
      <c r="BH19" s="54">
        <f>SUMIFS(cp_cmd!$G:$G,cp_cmd!$D:$D,"="&amp;$B19,cp_cmd!$I:$I,"="&amp;BH$1,cp_cmd!$J:$J,"=120g")</f>
        <v>0</v>
      </c>
      <c r="BI19" s="54">
        <f>SUMIFS(cp_cmd!$G:$G,cp_cmd!$D:$D,"="&amp;$B19,cp_cmd!$I:$I,"="&amp;BI$1,cp_cmd!$J:$J,"=120g")</f>
        <v>0</v>
      </c>
      <c r="BJ19" s="54">
        <f>SUMIFS(cp_cmd!$G:$G,cp_cmd!$D:$D,"="&amp;$B19,cp_cmd!$I:$I,"="&amp;BJ$1,cp_cmd!$J:$J,"=260g")</f>
        <v>0</v>
      </c>
      <c r="BK19" s="53">
        <f>SUMIFS(cp_cmd!$G:$G,cp_cmd!$D:$D,"="&amp;$B19,cp_cmd!$I:$I,"="&amp;BK$1,cp_cmd!$J:$J,"=500g")</f>
        <v>0</v>
      </c>
      <c r="BL19" s="54">
        <f t="shared" si="0"/>
        <v>0</v>
      </c>
      <c r="BM19" s="61"/>
      <c r="BP19" s="17">
        <f t="shared" si="1"/>
        <v>0</v>
      </c>
    </row>
    <row r="20" spans="1:68" s="17" customFormat="1" ht="38.25" customHeight="1">
      <c r="A20" s="66"/>
      <c r="B20" s="59" t="str">
        <f>cp_bl!L19</f>
        <v/>
      </c>
      <c r="C20" s="60"/>
      <c r="D20" s="53">
        <f>SUMIFS(cp_cmd!$G:$G,cp_cmd!$D:$D,"="&amp;$B20,cp_cmd!$I:$I,"="&amp;D$1,cp_cmd!$J:$J,"=500g")</f>
        <v>0</v>
      </c>
      <c r="E20" s="53">
        <f>SUMIFS(cp_cmd!$G:$G,cp_cmd!$D:$D,"="&amp;$B20,cp_cmd!$I:$I,"="&amp;D$1,cp_cmd!$J:$J,"=1000g")</f>
        <v>0</v>
      </c>
      <c r="F20" s="53">
        <f>SUMIFS(cp_cmd!$G:$G,cp_cmd!$D:$D,"="&amp;$B20,cp_cmd!$I:$I,"="&amp;D$1,cp_cmd!$J:$J,"=3000g")</f>
        <v>0</v>
      </c>
      <c r="G20" s="54">
        <f>SUMIFS(cp_cmd!$G:$G,cp_cmd!$D:$D,"="&amp;$B20,cp_cmd!$I:$I,"="&amp;G$1,cp_cmd!$J:$J,"=500g")</f>
        <v>0</v>
      </c>
      <c r="H20" s="53">
        <f>SUMIFS(cp_cmd!$G:$G,cp_cmd!$D:$D,"="&amp;$B20,cp_cmd!$I:$I,"="&amp;H$1,cp_cmd!$J:$J,"=1000g")</f>
        <v>0</v>
      </c>
      <c r="I20" s="54">
        <f>SUMIFS(cp_cmd!$G:$G,cp_cmd!$D:$D,"="&amp;$B20,cp_cmd!$I:$I,"="&amp;I$1,cp_cmd!$J:$J,"=500g")</f>
        <v>0</v>
      </c>
      <c r="J20" s="55"/>
      <c r="K20" s="54">
        <f>SUMIFS(cp_cmd!$G:$G,cp_cmd!$D:$D,"="&amp;$B20,cp_cmd!$I:$I,"="&amp;K$1,cp_cmd!$J:$J,"=500g")</f>
        <v>0</v>
      </c>
      <c r="L20" s="54">
        <f>SUMIFS(cp_cmd!$G:$G,cp_cmd!$D:$D,"="&amp;$B20,cp_cmd!$I:$I,"="&amp;K$1,cp_cmd!$J:$J,"=1000g")</f>
        <v>0</v>
      </c>
      <c r="M20" s="54">
        <f>SUMIFS(cp_cmd!$G:$G,cp_cmd!$D:$D,"="&amp;$B20,cp_cmd!$I:$I,"="&amp;K$1,cp_cmd!$J:$J,"=3000g")</f>
        <v>0</v>
      </c>
      <c r="N20" s="54">
        <f>SUMIFS(cp_cmd!$G:$G,cp_cmd!$D:$D,"="&amp;$B20,cp_cmd!$I:$I,"="&amp;N$1,cp_cmd!$J:$J,"=500g")</f>
        <v>0</v>
      </c>
      <c r="O20" s="54"/>
      <c r="P20" s="55"/>
      <c r="Q20" s="54">
        <f>SUMIFS(cp_cmd!$G:$G,cp_cmd!$D:$D,"="&amp;$B20,cp_cmd!$I:$I,"="&amp;Q$1,cp_cmd!$J:$J,"=500g")</f>
        <v>0</v>
      </c>
      <c r="R20" s="54">
        <f>SUMIFS(cp_cmd!$G:$G,cp_cmd!$D:$D,"="&amp;$B20,cp_cmd!$I:$I,"="&amp;Q$1,cp_cmd!$J:$J,"=1000g")</f>
        <v>0</v>
      </c>
      <c r="S20" s="53">
        <f>SUMIFS(cp_cmd!$G:$G,cp_cmd!$D:$D,"="&amp;$B20,cp_cmd!$I:$I,"="&amp;S$1,cp_cmd!$J:$J,"=500g")</f>
        <v>0</v>
      </c>
      <c r="T20" s="55"/>
      <c r="U20" s="54">
        <f>SUMIFS(cp_cmd!$G:$G,cp_cmd!$D:$D,"="&amp;$B20,cp_cmd!$I:$I,"="&amp;U$1,cp_cmd!$J:$J,"=500g")</f>
        <v>0</v>
      </c>
      <c r="V20" s="54">
        <f>SUMIFS(cp_cmd!$G:$G,cp_cmd!$D:$D,"="&amp;$B20,cp_cmd!$I:$I,"="&amp;U$1,cp_cmd!$J:$J,"=1000g")</f>
        <v>0</v>
      </c>
      <c r="W20" s="54">
        <f>SUMIFS(cp_cmd!$G:$G,cp_cmd!$D:$D,"="&amp;$B20,cp_cmd!$I:$I,"="&amp;U$1,cp_cmd!$J:$J,"=2000g")</f>
        <v>0</v>
      </c>
      <c r="X20" s="55"/>
      <c r="Y20" s="56">
        <f>SUMIFS(cp_cmd!$G:$G,cp_cmd!$D:$D,"="&amp;$B20,cp_cmd!$I:$I,"="&amp;Y$1,cp_cmd!$J:$J,"=500g")</f>
        <v>0</v>
      </c>
      <c r="Z20" s="56">
        <f>SUMIFS(cp_cmd!$G:$G,cp_cmd!$D:$D,"="&amp;$B20,cp_cmd!$I:$I,"="&amp;Y$1,cp_cmd!$J:$J,"=1000g")</f>
        <v>0</v>
      </c>
      <c r="AA20" s="56">
        <f>SUMIFS(cp_cmd!$G:$G,cp_cmd!$D:$D,"="&amp;$B20,cp_cmd!$I:$I,"="&amp;Y$1,cp_cmd!$J:$J,"=3000g")</f>
        <v>0</v>
      </c>
      <c r="AB20" s="55"/>
      <c r="AC20" s="54">
        <f>SUMIFS(cp_cmd!$G:$G,cp_cmd!$D:$D,"="&amp;$B20,cp_cmd!$I:$I,"="&amp;AC$1,cp_cmd!$J:$J,"=500g")</f>
        <v>0</v>
      </c>
      <c r="AD20" s="54">
        <f>SUMIFS(cp_cmd!$G:$G,cp_cmd!$D:$D,"="&amp;$B20,cp_cmd!$I:$I,"="&amp;AC$1,cp_cmd!$J:$J,"=1000g")</f>
        <v>0</v>
      </c>
      <c r="AE20" s="55"/>
      <c r="AF20" s="55"/>
      <c r="AG20" s="55"/>
      <c r="AH20" s="55"/>
      <c r="AI20" s="54">
        <f>SUMIFS(cp_cmd!$G:$G,cp_cmd!$D:$D,"="&amp;$B20,cp_cmd!$I:$I,"="&amp;AI$1,cp_cmd!$J:$J,"=500g")</f>
        <v>0</v>
      </c>
      <c r="AJ20" s="54">
        <f>SUMIFS(cp_cmd!$G:$G,cp_cmd!$D:$D,"="&amp;$B20,cp_cmd!$I:$I,"="&amp;AI$1,cp_cmd!$J:$J,"=1000g")</f>
        <v>0</v>
      </c>
      <c r="AK20" s="57"/>
      <c r="AL20" s="58">
        <f>SUMIFS(cp_cmd!$G:$G,cp_cmd!$D:$D,"="&amp;$B20,cp_cmd!$I:$I,"="&amp;AL$1,cp_cmd!$J:$J,"=500g")</f>
        <v>0</v>
      </c>
      <c r="AM20" s="55"/>
      <c r="AN20" s="55">
        <f>SUMIFS(cp_cmd!$G:$G,cp_cmd!$D:$D,"="&amp;$B20,cp_cmd!$I:$I,"="&amp;AN$1,cp_cmd!$J:$J,"=500g")</f>
        <v>0</v>
      </c>
      <c r="AO20" s="55"/>
      <c r="AP20" s="55"/>
      <c r="AQ20" s="55"/>
      <c r="AR20" s="55"/>
      <c r="AS20" s="55"/>
      <c r="AT20" s="55"/>
      <c r="AU20" s="55"/>
      <c r="AV20" s="55"/>
      <c r="AW20" s="54">
        <f>SUMIFS(cp_cmd!$G:$G,cp_cmd!$D:$D,"="&amp;$B20,cp_cmd!$I:$I,"="&amp;AW$1,cp_cmd!$J:$J,"=500g")</f>
        <v>0</v>
      </c>
      <c r="AX20" s="54">
        <f>SUMIFS(cp_cmd!$G:$G,cp_cmd!$D:$D,"="&amp;$B20,cp_cmd!$I:$I,"="&amp;AX$1,cp_cmd!$J:$J,"=500g")</f>
        <v>0</v>
      </c>
      <c r="AY20" s="54">
        <f>SUMIFS(cp_cmd!$G:$G,cp_cmd!$D:$D,"="&amp;$B20,cp_cmd!$I:$I,"="&amp;AX$1,cp_cmd!$J:$J,"=1000g")</f>
        <v>0</v>
      </c>
      <c r="AZ20" s="57">
        <f>SUMIFS(cp_cmd!$G:$G,cp_cmd!$D:$D,"="&amp;$B20,cp_cmd!$I:$I,"="&amp;AZ$1,cp_cmd!$J:$J,"=2000g")</f>
        <v>0</v>
      </c>
      <c r="BA20" s="58">
        <f>SUMIFS(cp_cmd!$G:$G,cp_cmd!$D:$D,"="&amp;$B20,cp_cmd!$I:$I,"="&amp;BA$1,cp_cmd!$J:$J,"=500g")</f>
        <v>0</v>
      </c>
      <c r="BB20" s="53">
        <f>SUMIFS(cp_cmd!$G:$G,cp_cmd!$D:$D,"="&amp;$B20,cp_cmd!$I:$I,"="&amp;BB$1,cp_cmd!$J:$J,"=500g")</f>
        <v>0</v>
      </c>
      <c r="BC20" s="54">
        <f>SUMIFS(cp_cmd!$G:$G,cp_cmd!$D:$D,"="&amp;$B20,cp_cmd!$I:$I,"="&amp;BC$1,cp_cmd!$J:$J,"=350g")</f>
        <v>0</v>
      </c>
      <c r="BD20" s="54">
        <f>SUMIFS(cp_cmd!$G:$G,cp_cmd!$D:$D,"="&amp;$B20,cp_cmd!$I:$I,"="&amp;BD$1,cp_cmd!$J:$J,"=350g")</f>
        <v>0</v>
      </c>
      <c r="BE20" s="54">
        <f>SUMIFS(cp_cmd!$G:$G,cp_cmd!$D:$D,"="&amp;$B20,cp_cmd!$I:$I,"="&amp;BE$1,cp_cmd!$J:$J,"=350g")</f>
        <v>0</v>
      </c>
      <c r="BF20" s="53">
        <f>SUMIFS(cp_cmd!$G:$G,cp_cmd!$D:$D,"="&amp;$B20,cp_cmd!$I:$I,"="&amp;BF$1,cp_cmd!$J:$J,"=500g")</f>
        <v>0</v>
      </c>
      <c r="BG20" s="53">
        <f>SUMIFS(cp_cmd!$G:$G,cp_cmd!$D:$D,"="&amp;$B20,cp_cmd!$I:$I,"="&amp;BG$1,cp_cmd!$J:$J,"=500g")</f>
        <v>0</v>
      </c>
      <c r="BH20" s="54">
        <f>SUMIFS(cp_cmd!$G:$G,cp_cmd!$D:$D,"="&amp;$B20,cp_cmd!$I:$I,"="&amp;BH$1,cp_cmd!$J:$J,"=120g")</f>
        <v>0</v>
      </c>
      <c r="BI20" s="54">
        <f>SUMIFS(cp_cmd!$G:$G,cp_cmd!$D:$D,"="&amp;$B20,cp_cmd!$I:$I,"="&amp;BI$1,cp_cmd!$J:$J,"=120g")</f>
        <v>0</v>
      </c>
      <c r="BJ20" s="54">
        <f>SUMIFS(cp_cmd!$G:$G,cp_cmd!$D:$D,"="&amp;$B20,cp_cmd!$I:$I,"="&amp;BJ$1,cp_cmd!$J:$J,"=260g")</f>
        <v>0</v>
      </c>
      <c r="BK20" s="53">
        <f>SUMIFS(cp_cmd!$G:$G,cp_cmd!$D:$D,"="&amp;$B20,cp_cmd!$I:$I,"="&amp;BK$1,cp_cmd!$J:$J,"=500g")</f>
        <v>0</v>
      </c>
      <c r="BL20" s="54">
        <f t="shared" si="0"/>
        <v>0</v>
      </c>
      <c r="BM20" s="61"/>
      <c r="BP20" s="17">
        <f t="shared" si="1"/>
        <v>0</v>
      </c>
    </row>
    <row r="21" spans="1:68" s="17" customFormat="1" ht="38.25" customHeight="1">
      <c r="A21" s="66"/>
      <c r="B21" s="59" t="str">
        <f>cp_bl!L20</f>
        <v/>
      </c>
      <c r="C21" s="60"/>
      <c r="D21" s="53">
        <f>SUMIFS(cp_cmd!$G:$G,cp_cmd!$D:$D,"="&amp;$B21,cp_cmd!$I:$I,"="&amp;D$1,cp_cmd!$J:$J,"=500g")</f>
        <v>0</v>
      </c>
      <c r="E21" s="53">
        <f>SUMIFS(cp_cmd!$G:$G,cp_cmd!$D:$D,"="&amp;$B21,cp_cmd!$I:$I,"="&amp;D$1,cp_cmd!$J:$J,"=1000g")</f>
        <v>0</v>
      </c>
      <c r="F21" s="53">
        <f>SUMIFS(cp_cmd!$G:$G,cp_cmd!$D:$D,"="&amp;$B21,cp_cmd!$I:$I,"="&amp;D$1,cp_cmd!$J:$J,"=3000g")</f>
        <v>0</v>
      </c>
      <c r="G21" s="54">
        <f>SUMIFS(cp_cmd!$G:$G,cp_cmd!$D:$D,"="&amp;$B21,cp_cmd!$I:$I,"="&amp;G$1,cp_cmd!$J:$J,"=500g")</f>
        <v>0</v>
      </c>
      <c r="H21" s="53">
        <f>SUMIFS(cp_cmd!$G:$G,cp_cmd!$D:$D,"="&amp;$B21,cp_cmd!$I:$I,"="&amp;H$1,cp_cmd!$J:$J,"=1000g")</f>
        <v>0</v>
      </c>
      <c r="I21" s="54">
        <f>SUMIFS(cp_cmd!$G:$G,cp_cmd!$D:$D,"="&amp;$B21,cp_cmd!$I:$I,"="&amp;I$1,cp_cmd!$J:$J,"=500g")</f>
        <v>0</v>
      </c>
      <c r="J21" s="55"/>
      <c r="K21" s="54">
        <f>SUMIFS(cp_cmd!$G:$G,cp_cmd!$D:$D,"="&amp;$B21,cp_cmd!$I:$I,"="&amp;K$1,cp_cmd!$J:$J,"=500g")</f>
        <v>0</v>
      </c>
      <c r="L21" s="54">
        <f>SUMIFS(cp_cmd!$G:$G,cp_cmd!$D:$D,"="&amp;$B21,cp_cmd!$I:$I,"="&amp;K$1,cp_cmd!$J:$J,"=1000g")</f>
        <v>0</v>
      </c>
      <c r="M21" s="54">
        <f>SUMIFS(cp_cmd!$G:$G,cp_cmd!$D:$D,"="&amp;$B21,cp_cmd!$I:$I,"="&amp;K$1,cp_cmd!$J:$J,"=3000g")</f>
        <v>0</v>
      </c>
      <c r="N21" s="54">
        <f>SUMIFS(cp_cmd!$G:$G,cp_cmd!$D:$D,"="&amp;$B21,cp_cmd!$I:$I,"="&amp;N$1,cp_cmd!$J:$J,"=500g")</f>
        <v>0</v>
      </c>
      <c r="O21" s="54"/>
      <c r="P21" s="55"/>
      <c r="Q21" s="54">
        <f>SUMIFS(cp_cmd!$G:$G,cp_cmd!$D:$D,"="&amp;$B21,cp_cmd!$I:$I,"="&amp;Q$1,cp_cmd!$J:$J,"=500g")</f>
        <v>0</v>
      </c>
      <c r="R21" s="54">
        <f>SUMIFS(cp_cmd!$G:$G,cp_cmd!$D:$D,"="&amp;$B21,cp_cmd!$I:$I,"="&amp;Q$1,cp_cmd!$J:$J,"=1000g")</f>
        <v>0</v>
      </c>
      <c r="S21" s="53">
        <f>SUMIFS(cp_cmd!$G:$G,cp_cmd!$D:$D,"="&amp;$B21,cp_cmd!$I:$I,"="&amp;S$1,cp_cmd!$J:$J,"=500g")</f>
        <v>0</v>
      </c>
      <c r="T21" s="55"/>
      <c r="U21" s="54">
        <f>SUMIFS(cp_cmd!$G:$G,cp_cmd!$D:$D,"="&amp;$B21,cp_cmd!$I:$I,"="&amp;U$1,cp_cmd!$J:$J,"=500g")</f>
        <v>0</v>
      </c>
      <c r="V21" s="54">
        <f>SUMIFS(cp_cmd!$G:$G,cp_cmd!$D:$D,"="&amp;$B21,cp_cmd!$I:$I,"="&amp;U$1,cp_cmd!$J:$J,"=1000g")</f>
        <v>0</v>
      </c>
      <c r="W21" s="54">
        <f>SUMIFS(cp_cmd!$G:$G,cp_cmd!$D:$D,"="&amp;$B21,cp_cmd!$I:$I,"="&amp;U$1,cp_cmd!$J:$J,"=2000g")</f>
        <v>0</v>
      </c>
      <c r="X21" s="55"/>
      <c r="Y21" s="56">
        <f>SUMIFS(cp_cmd!$G:$G,cp_cmd!$D:$D,"="&amp;$B21,cp_cmd!$I:$I,"="&amp;Y$1,cp_cmd!$J:$J,"=500g")</f>
        <v>0</v>
      </c>
      <c r="Z21" s="56">
        <f>SUMIFS(cp_cmd!$G:$G,cp_cmd!$D:$D,"="&amp;$B21,cp_cmd!$I:$I,"="&amp;Y$1,cp_cmd!$J:$J,"=1000g")</f>
        <v>0</v>
      </c>
      <c r="AA21" s="56">
        <f>SUMIFS(cp_cmd!$G:$G,cp_cmd!$D:$D,"="&amp;$B21,cp_cmd!$I:$I,"="&amp;Y$1,cp_cmd!$J:$J,"=3000g")</f>
        <v>0</v>
      </c>
      <c r="AB21" s="55"/>
      <c r="AC21" s="54">
        <f>SUMIFS(cp_cmd!$G:$G,cp_cmd!$D:$D,"="&amp;$B21,cp_cmd!$I:$I,"="&amp;AC$1,cp_cmd!$J:$J,"=500g")</f>
        <v>0</v>
      </c>
      <c r="AD21" s="54">
        <f>SUMIFS(cp_cmd!$G:$G,cp_cmd!$D:$D,"="&amp;$B21,cp_cmd!$I:$I,"="&amp;AC$1,cp_cmd!$J:$J,"=1000g")</f>
        <v>0</v>
      </c>
      <c r="AE21" s="55"/>
      <c r="AF21" s="55"/>
      <c r="AG21" s="55"/>
      <c r="AH21" s="55"/>
      <c r="AI21" s="54">
        <f>SUMIFS(cp_cmd!$G:$G,cp_cmd!$D:$D,"="&amp;$B21,cp_cmd!$I:$I,"="&amp;AI$1,cp_cmd!$J:$J,"=500g")</f>
        <v>0</v>
      </c>
      <c r="AJ21" s="54">
        <f>SUMIFS(cp_cmd!$G:$G,cp_cmd!$D:$D,"="&amp;$B21,cp_cmd!$I:$I,"="&amp;AI$1,cp_cmd!$J:$J,"=1000g")</f>
        <v>0</v>
      </c>
      <c r="AK21" s="57"/>
      <c r="AL21" s="58">
        <f>SUMIFS(cp_cmd!$G:$G,cp_cmd!$D:$D,"="&amp;$B21,cp_cmd!$I:$I,"="&amp;AL$1,cp_cmd!$J:$J,"=500g")</f>
        <v>0</v>
      </c>
      <c r="AM21" s="55"/>
      <c r="AN21" s="55">
        <f>SUMIFS(cp_cmd!$G:$G,cp_cmd!$D:$D,"="&amp;$B21,cp_cmd!$I:$I,"="&amp;AN$1,cp_cmd!$J:$J,"=500g")</f>
        <v>0</v>
      </c>
      <c r="AO21" s="55"/>
      <c r="AP21" s="55"/>
      <c r="AQ21" s="55"/>
      <c r="AR21" s="55"/>
      <c r="AS21" s="55"/>
      <c r="AT21" s="55"/>
      <c r="AU21" s="55"/>
      <c r="AV21" s="55"/>
      <c r="AW21" s="54">
        <f>SUMIFS(cp_cmd!$G:$G,cp_cmd!$D:$D,"="&amp;$B21,cp_cmd!$I:$I,"="&amp;AW$1,cp_cmd!$J:$J,"=500g")</f>
        <v>0</v>
      </c>
      <c r="AX21" s="54">
        <f>SUMIFS(cp_cmd!$G:$G,cp_cmd!$D:$D,"="&amp;$B21,cp_cmd!$I:$I,"="&amp;AX$1,cp_cmd!$J:$J,"=500g")</f>
        <v>0</v>
      </c>
      <c r="AY21" s="54">
        <f>SUMIFS(cp_cmd!$G:$G,cp_cmd!$D:$D,"="&amp;$B21,cp_cmd!$I:$I,"="&amp;AX$1,cp_cmd!$J:$J,"=1000g")</f>
        <v>0</v>
      </c>
      <c r="AZ21" s="57">
        <f>SUMIFS(cp_cmd!$G:$G,cp_cmd!$D:$D,"="&amp;$B21,cp_cmd!$I:$I,"="&amp;AZ$1,cp_cmd!$J:$J,"=2000g")</f>
        <v>0</v>
      </c>
      <c r="BA21" s="58">
        <f>SUMIFS(cp_cmd!$G:$G,cp_cmd!$D:$D,"="&amp;$B21,cp_cmd!$I:$I,"="&amp;BA$1,cp_cmd!$J:$J,"=500g")</f>
        <v>0</v>
      </c>
      <c r="BB21" s="53">
        <f>SUMIFS(cp_cmd!$G:$G,cp_cmd!$D:$D,"="&amp;$B21,cp_cmd!$I:$I,"="&amp;BB$1,cp_cmd!$J:$J,"=500g")</f>
        <v>0</v>
      </c>
      <c r="BC21" s="54">
        <f>SUMIFS(cp_cmd!$G:$G,cp_cmd!$D:$D,"="&amp;$B21,cp_cmd!$I:$I,"="&amp;BC$1,cp_cmd!$J:$J,"=350g")</f>
        <v>0</v>
      </c>
      <c r="BD21" s="54">
        <f>SUMIFS(cp_cmd!$G:$G,cp_cmd!$D:$D,"="&amp;$B21,cp_cmd!$I:$I,"="&amp;BD$1,cp_cmd!$J:$J,"=350g")</f>
        <v>0</v>
      </c>
      <c r="BE21" s="54">
        <f>SUMIFS(cp_cmd!$G:$G,cp_cmd!$D:$D,"="&amp;$B21,cp_cmd!$I:$I,"="&amp;BE$1,cp_cmd!$J:$J,"=350g")</f>
        <v>0</v>
      </c>
      <c r="BF21" s="53">
        <f>SUMIFS(cp_cmd!$G:$G,cp_cmd!$D:$D,"="&amp;$B21,cp_cmd!$I:$I,"="&amp;BF$1,cp_cmd!$J:$J,"=500g")</f>
        <v>0</v>
      </c>
      <c r="BG21" s="53">
        <f>SUMIFS(cp_cmd!$G:$G,cp_cmd!$D:$D,"="&amp;$B21,cp_cmd!$I:$I,"="&amp;BG$1,cp_cmd!$J:$J,"=500g")</f>
        <v>0</v>
      </c>
      <c r="BH21" s="54">
        <f>SUMIFS(cp_cmd!$G:$G,cp_cmd!$D:$D,"="&amp;$B21,cp_cmd!$I:$I,"="&amp;BH$1,cp_cmd!$J:$J,"=120g")</f>
        <v>0</v>
      </c>
      <c r="BI21" s="54">
        <f>SUMIFS(cp_cmd!$G:$G,cp_cmd!$D:$D,"="&amp;$B21,cp_cmd!$I:$I,"="&amp;BI$1,cp_cmd!$J:$J,"=120g")</f>
        <v>0</v>
      </c>
      <c r="BJ21" s="54">
        <f>SUMIFS(cp_cmd!$G:$G,cp_cmd!$D:$D,"="&amp;$B21,cp_cmd!$I:$I,"="&amp;BJ$1,cp_cmd!$J:$J,"=260g")</f>
        <v>0</v>
      </c>
      <c r="BK21" s="53">
        <f>SUMIFS(cp_cmd!$G:$G,cp_cmd!$D:$D,"="&amp;$B21,cp_cmd!$I:$I,"="&amp;BK$1,cp_cmd!$J:$J,"=500g")</f>
        <v>0</v>
      </c>
      <c r="BL21" s="54">
        <f t="shared" si="0"/>
        <v>0</v>
      </c>
      <c r="BM21" s="61"/>
      <c r="BN21" s="62"/>
      <c r="BP21" s="17">
        <f t="shared" si="1"/>
        <v>0</v>
      </c>
    </row>
    <row r="22" spans="1:68" s="17" customFormat="1" ht="38.25" customHeight="1">
      <c r="A22" s="66"/>
      <c r="B22" s="59" t="str">
        <f>cp_bl!L21</f>
        <v/>
      </c>
      <c r="C22" s="60"/>
      <c r="D22" s="53">
        <f>SUMIFS(cp_cmd!$G:$G,cp_cmd!$D:$D,"="&amp;$B22,cp_cmd!$I:$I,"="&amp;D$1,cp_cmd!$J:$J,"=500g")</f>
        <v>0</v>
      </c>
      <c r="E22" s="53">
        <f>SUMIFS(cp_cmd!$G:$G,cp_cmd!$D:$D,"="&amp;$B22,cp_cmd!$I:$I,"="&amp;D$1,cp_cmd!$J:$J,"=1000g")</f>
        <v>0</v>
      </c>
      <c r="F22" s="53">
        <f>SUMIFS(cp_cmd!$G:$G,cp_cmd!$D:$D,"="&amp;$B22,cp_cmd!$I:$I,"="&amp;D$1,cp_cmd!$J:$J,"=3000g")</f>
        <v>0</v>
      </c>
      <c r="G22" s="54">
        <f>SUMIFS(cp_cmd!$G:$G,cp_cmd!$D:$D,"="&amp;$B22,cp_cmd!$I:$I,"="&amp;G$1,cp_cmd!$J:$J,"=500g")</f>
        <v>0</v>
      </c>
      <c r="H22" s="53">
        <f>SUMIFS(cp_cmd!$G:$G,cp_cmd!$D:$D,"="&amp;$B22,cp_cmd!$I:$I,"="&amp;H$1,cp_cmd!$J:$J,"=1000g")</f>
        <v>0</v>
      </c>
      <c r="I22" s="54">
        <f>SUMIFS(cp_cmd!$G:$G,cp_cmd!$D:$D,"="&amp;$B22,cp_cmd!$I:$I,"="&amp;I$1,cp_cmd!$J:$J,"=500g")</f>
        <v>0</v>
      </c>
      <c r="J22" s="55"/>
      <c r="K22" s="54">
        <f>SUMIFS(cp_cmd!$G:$G,cp_cmd!$D:$D,"="&amp;$B22,cp_cmd!$I:$I,"="&amp;K$1,cp_cmd!$J:$J,"=500g")</f>
        <v>0</v>
      </c>
      <c r="L22" s="54">
        <f>SUMIFS(cp_cmd!$G:$G,cp_cmd!$D:$D,"="&amp;$B22,cp_cmd!$I:$I,"="&amp;K$1,cp_cmd!$J:$J,"=1000g")</f>
        <v>0</v>
      </c>
      <c r="M22" s="54">
        <f>SUMIFS(cp_cmd!$G:$G,cp_cmd!$D:$D,"="&amp;$B22,cp_cmd!$I:$I,"="&amp;K$1,cp_cmd!$J:$J,"=3000g")</f>
        <v>0</v>
      </c>
      <c r="N22" s="54">
        <f>SUMIFS(cp_cmd!$G:$G,cp_cmd!$D:$D,"="&amp;$B22,cp_cmd!$I:$I,"="&amp;N$1,cp_cmd!$J:$J,"=500g")</f>
        <v>0</v>
      </c>
      <c r="O22" s="54"/>
      <c r="P22" s="55"/>
      <c r="Q22" s="54">
        <f>SUMIFS(cp_cmd!$G:$G,cp_cmd!$D:$D,"="&amp;$B22,cp_cmd!$I:$I,"="&amp;Q$1,cp_cmd!$J:$J,"=500g")</f>
        <v>0</v>
      </c>
      <c r="R22" s="54">
        <f>SUMIFS(cp_cmd!$G:$G,cp_cmd!$D:$D,"="&amp;$B22,cp_cmd!$I:$I,"="&amp;Q$1,cp_cmd!$J:$J,"=1000g")</f>
        <v>0</v>
      </c>
      <c r="S22" s="53">
        <f>SUMIFS(cp_cmd!$G:$G,cp_cmd!$D:$D,"="&amp;$B22,cp_cmd!$I:$I,"="&amp;S$1,cp_cmd!$J:$J,"=500g")</f>
        <v>0</v>
      </c>
      <c r="T22" s="55"/>
      <c r="U22" s="54">
        <f>SUMIFS(cp_cmd!$G:$G,cp_cmd!$D:$D,"="&amp;$B22,cp_cmd!$I:$I,"="&amp;U$1,cp_cmd!$J:$J,"=500g")</f>
        <v>0</v>
      </c>
      <c r="V22" s="54">
        <f>SUMIFS(cp_cmd!$G:$G,cp_cmd!$D:$D,"="&amp;$B22,cp_cmd!$I:$I,"="&amp;U$1,cp_cmd!$J:$J,"=1000g")</f>
        <v>0</v>
      </c>
      <c r="W22" s="54">
        <f>SUMIFS(cp_cmd!$G:$G,cp_cmd!$D:$D,"="&amp;$B22,cp_cmd!$I:$I,"="&amp;U$1,cp_cmd!$J:$J,"=2000g")</f>
        <v>0</v>
      </c>
      <c r="X22" s="55"/>
      <c r="Y22" s="56">
        <f>SUMIFS(cp_cmd!$G:$G,cp_cmd!$D:$D,"="&amp;$B22,cp_cmd!$I:$I,"="&amp;Y$1,cp_cmd!$J:$J,"=500g")</f>
        <v>0</v>
      </c>
      <c r="Z22" s="56">
        <f>SUMIFS(cp_cmd!$G:$G,cp_cmd!$D:$D,"="&amp;$B22,cp_cmd!$I:$I,"="&amp;Y$1,cp_cmd!$J:$J,"=1000g")</f>
        <v>0</v>
      </c>
      <c r="AA22" s="56">
        <f>SUMIFS(cp_cmd!$G:$G,cp_cmd!$D:$D,"="&amp;$B22,cp_cmd!$I:$I,"="&amp;Y$1,cp_cmd!$J:$J,"=3000g")</f>
        <v>0</v>
      </c>
      <c r="AB22" s="55"/>
      <c r="AC22" s="54">
        <f>SUMIFS(cp_cmd!$G:$G,cp_cmd!$D:$D,"="&amp;$B22,cp_cmd!$I:$I,"="&amp;AC$1,cp_cmd!$J:$J,"=500g")</f>
        <v>0</v>
      </c>
      <c r="AD22" s="54">
        <f>SUMIFS(cp_cmd!$G:$G,cp_cmd!$D:$D,"="&amp;$B22,cp_cmd!$I:$I,"="&amp;AC$1,cp_cmd!$J:$J,"=1000g")</f>
        <v>0</v>
      </c>
      <c r="AE22" s="55"/>
      <c r="AF22" s="55"/>
      <c r="AG22" s="55"/>
      <c r="AH22" s="55"/>
      <c r="AI22" s="54">
        <f>SUMIFS(cp_cmd!$G:$G,cp_cmd!$D:$D,"="&amp;$B22,cp_cmd!$I:$I,"="&amp;AI$1,cp_cmd!$J:$J,"=500g")</f>
        <v>0</v>
      </c>
      <c r="AJ22" s="54">
        <f>SUMIFS(cp_cmd!$G:$G,cp_cmd!$D:$D,"="&amp;$B22,cp_cmd!$I:$I,"="&amp;AI$1,cp_cmd!$J:$J,"=1000g")</f>
        <v>0</v>
      </c>
      <c r="AK22" s="57"/>
      <c r="AL22" s="58">
        <f>SUMIFS(cp_cmd!$G:$G,cp_cmd!$D:$D,"="&amp;$B22,cp_cmd!$I:$I,"="&amp;AL$1,cp_cmd!$J:$J,"=500g")</f>
        <v>0</v>
      </c>
      <c r="AM22" s="55"/>
      <c r="AN22" s="55">
        <f>SUMIFS(cp_cmd!$G:$G,cp_cmd!$D:$D,"="&amp;$B22,cp_cmd!$I:$I,"="&amp;AN$1,cp_cmd!$J:$J,"=500g")</f>
        <v>0</v>
      </c>
      <c r="AO22" s="55"/>
      <c r="AP22" s="55"/>
      <c r="AQ22" s="55"/>
      <c r="AR22" s="55"/>
      <c r="AS22" s="55"/>
      <c r="AT22" s="55"/>
      <c r="AU22" s="55"/>
      <c r="AV22" s="55"/>
      <c r="AW22" s="54">
        <f>SUMIFS(cp_cmd!$G:$G,cp_cmd!$D:$D,"="&amp;$B22,cp_cmd!$I:$I,"="&amp;AW$1,cp_cmd!$J:$J,"=500g")</f>
        <v>0</v>
      </c>
      <c r="AX22" s="54">
        <f>SUMIFS(cp_cmd!$G:$G,cp_cmd!$D:$D,"="&amp;$B22,cp_cmd!$I:$I,"="&amp;AX$1,cp_cmd!$J:$J,"=500g")</f>
        <v>0</v>
      </c>
      <c r="AY22" s="54">
        <f>SUMIFS(cp_cmd!$G:$G,cp_cmd!$D:$D,"="&amp;$B22,cp_cmd!$I:$I,"="&amp;AX$1,cp_cmd!$J:$J,"=1000g")</f>
        <v>0</v>
      </c>
      <c r="AZ22" s="57">
        <f>SUMIFS(cp_cmd!$G:$G,cp_cmd!$D:$D,"="&amp;$B22,cp_cmd!$I:$I,"="&amp;AZ$1,cp_cmd!$J:$J,"=2000g")</f>
        <v>0</v>
      </c>
      <c r="BA22" s="58">
        <f>SUMIFS(cp_cmd!$G:$G,cp_cmd!$D:$D,"="&amp;$B22,cp_cmd!$I:$I,"="&amp;BA$1,cp_cmd!$J:$J,"=500g")</f>
        <v>0</v>
      </c>
      <c r="BB22" s="53">
        <f>SUMIFS(cp_cmd!$G:$G,cp_cmd!$D:$D,"="&amp;$B22,cp_cmd!$I:$I,"="&amp;BB$1,cp_cmd!$J:$J,"=500g")</f>
        <v>0</v>
      </c>
      <c r="BC22" s="54">
        <f>SUMIFS(cp_cmd!$G:$G,cp_cmd!$D:$D,"="&amp;$B22,cp_cmd!$I:$I,"="&amp;BC$1,cp_cmd!$J:$J,"=350g")</f>
        <v>0</v>
      </c>
      <c r="BD22" s="54">
        <f>SUMIFS(cp_cmd!$G:$G,cp_cmd!$D:$D,"="&amp;$B22,cp_cmd!$I:$I,"="&amp;BD$1,cp_cmd!$J:$J,"=350g")</f>
        <v>0</v>
      </c>
      <c r="BE22" s="54">
        <f>SUMIFS(cp_cmd!$G:$G,cp_cmd!$D:$D,"="&amp;$B22,cp_cmd!$I:$I,"="&amp;BE$1,cp_cmd!$J:$J,"=350g")</f>
        <v>0</v>
      </c>
      <c r="BF22" s="53">
        <f>SUMIFS(cp_cmd!$G:$G,cp_cmd!$D:$D,"="&amp;$B22,cp_cmd!$I:$I,"="&amp;BF$1,cp_cmd!$J:$J,"=500g")</f>
        <v>0</v>
      </c>
      <c r="BG22" s="53">
        <f>SUMIFS(cp_cmd!$G:$G,cp_cmd!$D:$D,"="&amp;$B22,cp_cmd!$I:$I,"="&amp;BG$1,cp_cmd!$J:$J,"=500g")</f>
        <v>0</v>
      </c>
      <c r="BH22" s="54">
        <f>SUMIFS(cp_cmd!$G:$G,cp_cmd!$D:$D,"="&amp;$B22,cp_cmd!$I:$I,"="&amp;BH$1,cp_cmd!$J:$J,"=120g")</f>
        <v>0</v>
      </c>
      <c r="BI22" s="54">
        <f>SUMIFS(cp_cmd!$G:$G,cp_cmd!$D:$D,"="&amp;$B22,cp_cmd!$I:$I,"="&amp;BI$1,cp_cmd!$J:$J,"=120g")</f>
        <v>0</v>
      </c>
      <c r="BJ22" s="54">
        <f>SUMIFS(cp_cmd!$G:$G,cp_cmd!$D:$D,"="&amp;$B22,cp_cmd!$I:$I,"="&amp;BJ$1,cp_cmd!$J:$J,"=260g")</f>
        <v>0</v>
      </c>
      <c r="BK22" s="53">
        <f>SUMIFS(cp_cmd!$G:$G,cp_cmd!$D:$D,"="&amp;$B22,cp_cmd!$I:$I,"="&amp;BK$1,cp_cmd!$J:$J,"=500g")</f>
        <v>0</v>
      </c>
      <c r="BL22" s="54">
        <f t="shared" si="0"/>
        <v>0</v>
      </c>
      <c r="BM22" s="61"/>
      <c r="BP22" s="17">
        <f t="shared" si="1"/>
        <v>0</v>
      </c>
    </row>
    <row r="23" spans="1:68" s="17" customFormat="1" ht="38.25" customHeight="1">
      <c r="A23" s="66"/>
      <c r="B23" s="59" t="str">
        <f>cp_bl!L22</f>
        <v/>
      </c>
      <c r="C23" s="60"/>
      <c r="D23" s="53">
        <f>SUMIFS(cp_cmd!$G:$G,cp_cmd!$D:$D,"="&amp;$B23,cp_cmd!$I:$I,"="&amp;D$1,cp_cmd!$J:$J,"=500g")</f>
        <v>0</v>
      </c>
      <c r="E23" s="53">
        <f>SUMIFS(cp_cmd!$G:$G,cp_cmd!$D:$D,"="&amp;$B23,cp_cmd!$I:$I,"="&amp;D$1,cp_cmd!$J:$J,"=1000g")</f>
        <v>0</v>
      </c>
      <c r="F23" s="53">
        <f>SUMIFS(cp_cmd!$G:$G,cp_cmd!$D:$D,"="&amp;$B23,cp_cmd!$I:$I,"="&amp;D$1,cp_cmd!$J:$J,"=3000g")</f>
        <v>0</v>
      </c>
      <c r="G23" s="54">
        <f>SUMIFS(cp_cmd!$G:$G,cp_cmd!$D:$D,"="&amp;$B23,cp_cmd!$I:$I,"="&amp;G$1,cp_cmd!$J:$J,"=500g")</f>
        <v>0</v>
      </c>
      <c r="H23" s="53">
        <f>SUMIFS(cp_cmd!$G:$G,cp_cmd!$D:$D,"="&amp;$B23,cp_cmd!$I:$I,"="&amp;H$1,cp_cmd!$J:$J,"=1000g")</f>
        <v>0</v>
      </c>
      <c r="I23" s="54">
        <f>SUMIFS(cp_cmd!$G:$G,cp_cmd!$D:$D,"="&amp;$B23,cp_cmd!$I:$I,"="&amp;I$1,cp_cmd!$J:$J,"=500g")</f>
        <v>0</v>
      </c>
      <c r="J23" s="55"/>
      <c r="K23" s="54">
        <f>SUMIFS(cp_cmd!$G:$G,cp_cmd!$D:$D,"="&amp;$B23,cp_cmd!$I:$I,"="&amp;K$1,cp_cmd!$J:$J,"=500g")</f>
        <v>0</v>
      </c>
      <c r="L23" s="54">
        <f>SUMIFS(cp_cmd!$G:$G,cp_cmd!$D:$D,"="&amp;$B23,cp_cmd!$I:$I,"="&amp;K$1,cp_cmd!$J:$J,"=1000g")</f>
        <v>0</v>
      </c>
      <c r="M23" s="54">
        <f>SUMIFS(cp_cmd!$G:$G,cp_cmd!$D:$D,"="&amp;$B23,cp_cmd!$I:$I,"="&amp;K$1,cp_cmd!$J:$J,"=3000g")</f>
        <v>0</v>
      </c>
      <c r="N23" s="54">
        <f>SUMIFS(cp_cmd!$G:$G,cp_cmd!$D:$D,"="&amp;$B23,cp_cmd!$I:$I,"="&amp;N$1,cp_cmd!$J:$J,"=500g")</f>
        <v>0</v>
      </c>
      <c r="O23" s="54"/>
      <c r="P23" s="55"/>
      <c r="Q23" s="54">
        <f>SUMIFS(cp_cmd!$G:$G,cp_cmd!$D:$D,"="&amp;$B23,cp_cmd!$I:$I,"="&amp;Q$1,cp_cmd!$J:$J,"=500g")</f>
        <v>0</v>
      </c>
      <c r="R23" s="54">
        <f>SUMIFS(cp_cmd!$G:$G,cp_cmd!$D:$D,"="&amp;$B23,cp_cmd!$I:$I,"="&amp;Q$1,cp_cmd!$J:$J,"=1000g")</f>
        <v>0</v>
      </c>
      <c r="S23" s="53">
        <f>SUMIFS(cp_cmd!$G:$G,cp_cmd!$D:$D,"="&amp;$B23,cp_cmd!$I:$I,"="&amp;S$1,cp_cmd!$J:$J,"=500g")</f>
        <v>0</v>
      </c>
      <c r="T23" s="55"/>
      <c r="U23" s="54">
        <f>SUMIFS(cp_cmd!$G:$G,cp_cmd!$D:$D,"="&amp;$B23,cp_cmd!$I:$I,"="&amp;U$1,cp_cmd!$J:$J,"=500g")</f>
        <v>0</v>
      </c>
      <c r="V23" s="54">
        <f>SUMIFS(cp_cmd!$G:$G,cp_cmd!$D:$D,"="&amp;$B23,cp_cmd!$I:$I,"="&amp;U$1,cp_cmd!$J:$J,"=1000g")</f>
        <v>0</v>
      </c>
      <c r="W23" s="54">
        <f>SUMIFS(cp_cmd!$G:$G,cp_cmd!$D:$D,"="&amp;$B23,cp_cmd!$I:$I,"="&amp;U$1,cp_cmd!$J:$J,"=2000g")</f>
        <v>0</v>
      </c>
      <c r="X23" s="55"/>
      <c r="Y23" s="56">
        <f>SUMIFS(cp_cmd!$G:$G,cp_cmd!$D:$D,"="&amp;$B23,cp_cmd!$I:$I,"="&amp;Y$1,cp_cmd!$J:$J,"=500g")</f>
        <v>0</v>
      </c>
      <c r="Z23" s="56">
        <f>SUMIFS(cp_cmd!$G:$G,cp_cmd!$D:$D,"="&amp;$B23,cp_cmd!$I:$I,"="&amp;Y$1,cp_cmd!$J:$J,"=1000g")</f>
        <v>0</v>
      </c>
      <c r="AA23" s="56">
        <f>SUMIFS(cp_cmd!$G:$G,cp_cmd!$D:$D,"="&amp;$B23,cp_cmd!$I:$I,"="&amp;Y$1,cp_cmd!$J:$J,"=3000g")</f>
        <v>0</v>
      </c>
      <c r="AB23" s="55"/>
      <c r="AC23" s="54">
        <f>SUMIFS(cp_cmd!$G:$G,cp_cmd!$D:$D,"="&amp;$B23,cp_cmd!$I:$I,"="&amp;AC$1,cp_cmd!$J:$J,"=500g")</f>
        <v>0</v>
      </c>
      <c r="AD23" s="54">
        <f>SUMIFS(cp_cmd!$G:$G,cp_cmd!$D:$D,"="&amp;$B23,cp_cmd!$I:$I,"="&amp;AC$1,cp_cmd!$J:$J,"=1000g")</f>
        <v>0</v>
      </c>
      <c r="AE23" s="55"/>
      <c r="AF23" s="55"/>
      <c r="AG23" s="55"/>
      <c r="AH23" s="55"/>
      <c r="AI23" s="54">
        <f>SUMIFS(cp_cmd!$G:$G,cp_cmd!$D:$D,"="&amp;$B23,cp_cmd!$I:$I,"="&amp;AI$1,cp_cmd!$J:$J,"=500g")</f>
        <v>0</v>
      </c>
      <c r="AJ23" s="54">
        <f>SUMIFS(cp_cmd!$G:$G,cp_cmd!$D:$D,"="&amp;$B23,cp_cmd!$I:$I,"="&amp;AI$1,cp_cmd!$J:$J,"=1000g")</f>
        <v>0</v>
      </c>
      <c r="AK23" s="57"/>
      <c r="AL23" s="58">
        <f>SUMIFS(cp_cmd!$G:$G,cp_cmd!$D:$D,"="&amp;$B23,cp_cmd!$I:$I,"="&amp;AL$1,cp_cmd!$J:$J,"=500g")</f>
        <v>0</v>
      </c>
      <c r="AM23" s="55"/>
      <c r="AN23" s="55">
        <f>SUMIFS(cp_cmd!$G:$G,cp_cmd!$D:$D,"="&amp;$B23,cp_cmd!$I:$I,"="&amp;AN$1,cp_cmd!$J:$J,"=500g")</f>
        <v>0</v>
      </c>
      <c r="AO23" s="55"/>
      <c r="AP23" s="55"/>
      <c r="AQ23" s="55"/>
      <c r="AR23" s="55"/>
      <c r="AS23" s="55"/>
      <c r="AT23" s="55"/>
      <c r="AU23" s="55"/>
      <c r="AV23" s="55"/>
      <c r="AW23" s="54">
        <f>SUMIFS(cp_cmd!$G:$G,cp_cmd!$D:$D,"="&amp;$B23,cp_cmd!$I:$I,"="&amp;AW$1,cp_cmd!$J:$J,"=500g")</f>
        <v>0</v>
      </c>
      <c r="AX23" s="54">
        <f>SUMIFS(cp_cmd!$G:$G,cp_cmd!$D:$D,"="&amp;$B23,cp_cmd!$I:$I,"="&amp;AX$1,cp_cmd!$J:$J,"=500g")</f>
        <v>0</v>
      </c>
      <c r="AY23" s="54">
        <f>SUMIFS(cp_cmd!$G:$G,cp_cmd!$D:$D,"="&amp;$B23,cp_cmd!$I:$I,"="&amp;AX$1,cp_cmd!$J:$J,"=1000g")</f>
        <v>0</v>
      </c>
      <c r="AZ23" s="57">
        <f>SUMIFS(cp_cmd!$G:$G,cp_cmd!$D:$D,"="&amp;$B23,cp_cmd!$I:$I,"="&amp;AZ$1,cp_cmd!$J:$J,"=2000g")</f>
        <v>0</v>
      </c>
      <c r="BA23" s="58">
        <f>SUMIFS(cp_cmd!$G:$G,cp_cmd!$D:$D,"="&amp;$B23,cp_cmd!$I:$I,"="&amp;BA$1,cp_cmd!$J:$J,"=500g")</f>
        <v>0</v>
      </c>
      <c r="BB23" s="53">
        <f>SUMIFS(cp_cmd!$G:$G,cp_cmd!$D:$D,"="&amp;$B23,cp_cmd!$I:$I,"="&amp;BB$1,cp_cmd!$J:$J,"=500g")</f>
        <v>0</v>
      </c>
      <c r="BC23" s="54">
        <f>SUMIFS(cp_cmd!$G:$G,cp_cmd!$D:$D,"="&amp;$B23,cp_cmd!$I:$I,"="&amp;BC$1,cp_cmd!$J:$J,"=350g")</f>
        <v>0</v>
      </c>
      <c r="BD23" s="54">
        <f>SUMIFS(cp_cmd!$G:$G,cp_cmd!$D:$D,"="&amp;$B23,cp_cmd!$I:$I,"="&amp;BD$1,cp_cmd!$J:$J,"=350g")</f>
        <v>0</v>
      </c>
      <c r="BE23" s="54">
        <f>SUMIFS(cp_cmd!$G:$G,cp_cmd!$D:$D,"="&amp;$B23,cp_cmd!$I:$I,"="&amp;BE$1,cp_cmd!$J:$J,"=350g")</f>
        <v>0</v>
      </c>
      <c r="BF23" s="53">
        <f>SUMIFS(cp_cmd!$G:$G,cp_cmd!$D:$D,"="&amp;$B23,cp_cmd!$I:$I,"="&amp;BF$1,cp_cmd!$J:$J,"=500g")</f>
        <v>0</v>
      </c>
      <c r="BG23" s="53">
        <f>SUMIFS(cp_cmd!$G:$G,cp_cmd!$D:$D,"="&amp;$B23,cp_cmd!$I:$I,"="&amp;BG$1,cp_cmd!$J:$J,"=500g")</f>
        <v>0</v>
      </c>
      <c r="BH23" s="54">
        <f>SUMIFS(cp_cmd!$G:$G,cp_cmd!$D:$D,"="&amp;$B23,cp_cmd!$I:$I,"="&amp;BH$1,cp_cmd!$J:$J,"=120g")</f>
        <v>0</v>
      </c>
      <c r="BI23" s="54">
        <f>SUMIFS(cp_cmd!$G:$G,cp_cmd!$D:$D,"="&amp;$B23,cp_cmd!$I:$I,"="&amp;BI$1,cp_cmd!$J:$J,"=120g")</f>
        <v>0</v>
      </c>
      <c r="BJ23" s="54">
        <f>SUMIFS(cp_cmd!$G:$G,cp_cmd!$D:$D,"="&amp;$B23,cp_cmd!$I:$I,"="&amp;BJ$1,cp_cmd!$J:$J,"=260g")</f>
        <v>0</v>
      </c>
      <c r="BK23" s="53">
        <f>SUMIFS(cp_cmd!$G:$G,cp_cmd!$D:$D,"="&amp;$B23,cp_cmd!$I:$I,"="&amp;BK$1,cp_cmd!$J:$J,"=500g")</f>
        <v>0</v>
      </c>
      <c r="BL23" s="54">
        <f t="shared" si="0"/>
        <v>0</v>
      </c>
      <c r="BM23" s="61"/>
      <c r="BP23" s="17">
        <f t="shared" si="1"/>
        <v>0</v>
      </c>
    </row>
    <row r="24" spans="1:68" s="17" customFormat="1" ht="38.25" customHeight="1">
      <c r="A24" s="66"/>
      <c r="B24" s="59" t="str">
        <f>cp_bl!L23</f>
        <v/>
      </c>
      <c r="C24" s="60"/>
      <c r="D24" s="53">
        <f>SUMIFS(cp_cmd!$G:$G,cp_cmd!$D:$D,"="&amp;$B24,cp_cmd!$I:$I,"="&amp;D$1,cp_cmd!$J:$J,"=500g")</f>
        <v>0</v>
      </c>
      <c r="E24" s="53">
        <f>SUMIFS(cp_cmd!$G:$G,cp_cmd!$D:$D,"="&amp;$B24,cp_cmd!$I:$I,"="&amp;D$1,cp_cmd!$J:$J,"=1000g")</f>
        <v>0</v>
      </c>
      <c r="F24" s="53">
        <f>SUMIFS(cp_cmd!$G:$G,cp_cmd!$D:$D,"="&amp;$B24,cp_cmd!$I:$I,"="&amp;D$1,cp_cmd!$J:$J,"=3000g")</f>
        <v>0</v>
      </c>
      <c r="G24" s="54">
        <f>SUMIFS(cp_cmd!$G:$G,cp_cmd!$D:$D,"="&amp;$B24,cp_cmd!$I:$I,"="&amp;G$1,cp_cmd!$J:$J,"=500g")</f>
        <v>0</v>
      </c>
      <c r="H24" s="53">
        <f>SUMIFS(cp_cmd!$G:$G,cp_cmd!$D:$D,"="&amp;$B24,cp_cmd!$I:$I,"="&amp;H$1,cp_cmd!$J:$J,"=1000g")</f>
        <v>0</v>
      </c>
      <c r="I24" s="54">
        <f>SUMIFS(cp_cmd!$G:$G,cp_cmd!$D:$D,"="&amp;$B24,cp_cmd!$I:$I,"="&amp;I$1,cp_cmd!$J:$J,"=500g")</f>
        <v>0</v>
      </c>
      <c r="J24" s="55"/>
      <c r="K24" s="54">
        <f>SUMIFS(cp_cmd!$G:$G,cp_cmd!$D:$D,"="&amp;$B24,cp_cmd!$I:$I,"="&amp;K$1,cp_cmd!$J:$J,"=500g")</f>
        <v>0</v>
      </c>
      <c r="L24" s="54">
        <f>SUMIFS(cp_cmd!$G:$G,cp_cmd!$D:$D,"="&amp;$B24,cp_cmd!$I:$I,"="&amp;K$1,cp_cmd!$J:$J,"=1000g")</f>
        <v>0</v>
      </c>
      <c r="M24" s="54">
        <f>SUMIFS(cp_cmd!$G:$G,cp_cmd!$D:$D,"="&amp;$B24,cp_cmd!$I:$I,"="&amp;K$1,cp_cmd!$J:$J,"=3000g")</f>
        <v>0</v>
      </c>
      <c r="N24" s="54">
        <f>SUMIFS(cp_cmd!$G:$G,cp_cmd!$D:$D,"="&amp;$B24,cp_cmd!$I:$I,"="&amp;N$1,cp_cmd!$J:$J,"=500g")</f>
        <v>0</v>
      </c>
      <c r="O24" s="54"/>
      <c r="P24" s="55"/>
      <c r="Q24" s="54">
        <f>SUMIFS(cp_cmd!$G:$G,cp_cmd!$D:$D,"="&amp;$B24,cp_cmd!$I:$I,"="&amp;Q$1,cp_cmd!$J:$J,"=500g")</f>
        <v>0</v>
      </c>
      <c r="R24" s="54">
        <f>SUMIFS(cp_cmd!$G:$G,cp_cmd!$D:$D,"="&amp;$B24,cp_cmd!$I:$I,"="&amp;Q$1,cp_cmd!$J:$J,"=1000g")</f>
        <v>0</v>
      </c>
      <c r="S24" s="53">
        <f>SUMIFS(cp_cmd!$G:$G,cp_cmd!$D:$D,"="&amp;$B24,cp_cmd!$I:$I,"="&amp;S$1,cp_cmd!$J:$J,"=500g")</f>
        <v>0</v>
      </c>
      <c r="T24" s="55"/>
      <c r="U24" s="54">
        <f>SUMIFS(cp_cmd!$G:$G,cp_cmd!$D:$D,"="&amp;$B24,cp_cmd!$I:$I,"="&amp;U$1,cp_cmd!$J:$J,"=500g")</f>
        <v>0</v>
      </c>
      <c r="V24" s="54">
        <f>SUMIFS(cp_cmd!$G:$G,cp_cmd!$D:$D,"="&amp;$B24,cp_cmd!$I:$I,"="&amp;U$1,cp_cmd!$J:$J,"=1000g")</f>
        <v>0</v>
      </c>
      <c r="W24" s="54">
        <f>SUMIFS(cp_cmd!$G:$G,cp_cmd!$D:$D,"="&amp;$B24,cp_cmd!$I:$I,"="&amp;U$1,cp_cmd!$J:$J,"=2000g")</f>
        <v>0</v>
      </c>
      <c r="X24" s="55"/>
      <c r="Y24" s="56">
        <f>SUMIFS(cp_cmd!$G:$G,cp_cmd!$D:$D,"="&amp;$B24,cp_cmd!$I:$I,"="&amp;Y$1,cp_cmd!$J:$J,"=500g")</f>
        <v>0</v>
      </c>
      <c r="Z24" s="56">
        <f>SUMIFS(cp_cmd!$G:$G,cp_cmd!$D:$D,"="&amp;$B24,cp_cmd!$I:$I,"="&amp;Y$1,cp_cmd!$J:$J,"=1000g")</f>
        <v>0</v>
      </c>
      <c r="AA24" s="56">
        <f>SUMIFS(cp_cmd!$G:$G,cp_cmd!$D:$D,"="&amp;$B24,cp_cmd!$I:$I,"="&amp;Y$1,cp_cmd!$J:$J,"=3000g")</f>
        <v>0</v>
      </c>
      <c r="AB24" s="55"/>
      <c r="AC24" s="54">
        <f>SUMIFS(cp_cmd!$G:$G,cp_cmd!$D:$D,"="&amp;$B24,cp_cmd!$I:$I,"="&amp;AC$1,cp_cmd!$J:$J,"=500g")</f>
        <v>0</v>
      </c>
      <c r="AD24" s="54">
        <f>SUMIFS(cp_cmd!$G:$G,cp_cmd!$D:$D,"="&amp;$B24,cp_cmd!$I:$I,"="&amp;AC$1,cp_cmd!$J:$J,"=1000g")</f>
        <v>0</v>
      </c>
      <c r="AE24" s="55"/>
      <c r="AF24" s="55"/>
      <c r="AG24" s="55"/>
      <c r="AH24" s="55"/>
      <c r="AI24" s="54">
        <f>SUMIFS(cp_cmd!$G:$G,cp_cmd!$D:$D,"="&amp;$B24,cp_cmd!$I:$I,"="&amp;AI$1,cp_cmd!$J:$J,"=500g")</f>
        <v>0</v>
      </c>
      <c r="AJ24" s="54">
        <f>SUMIFS(cp_cmd!$G:$G,cp_cmd!$D:$D,"="&amp;$B24,cp_cmd!$I:$I,"="&amp;AI$1,cp_cmd!$J:$J,"=1000g")</f>
        <v>0</v>
      </c>
      <c r="AK24" s="57"/>
      <c r="AL24" s="58">
        <f>SUMIFS(cp_cmd!$G:$G,cp_cmd!$D:$D,"="&amp;$B24,cp_cmd!$I:$I,"="&amp;AL$1,cp_cmd!$J:$J,"=500g")</f>
        <v>0</v>
      </c>
      <c r="AM24" s="55"/>
      <c r="AN24" s="55">
        <f>SUMIFS(cp_cmd!$G:$G,cp_cmd!$D:$D,"="&amp;$B24,cp_cmd!$I:$I,"="&amp;AN$1,cp_cmd!$J:$J,"=500g")</f>
        <v>0</v>
      </c>
      <c r="AO24" s="55"/>
      <c r="AP24" s="55"/>
      <c r="AQ24" s="55"/>
      <c r="AR24" s="55"/>
      <c r="AS24" s="55"/>
      <c r="AT24" s="55"/>
      <c r="AU24" s="55"/>
      <c r="AV24" s="55"/>
      <c r="AW24" s="54">
        <f>SUMIFS(cp_cmd!$G:$G,cp_cmd!$D:$D,"="&amp;$B24,cp_cmd!$I:$I,"="&amp;AW$1,cp_cmd!$J:$J,"=500g")</f>
        <v>0</v>
      </c>
      <c r="AX24" s="54">
        <f>SUMIFS(cp_cmd!$G:$G,cp_cmd!$D:$D,"="&amp;$B24,cp_cmd!$I:$I,"="&amp;AX$1,cp_cmd!$J:$J,"=500g")</f>
        <v>0</v>
      </c>
      <c r="AY24" s="54">
        <f>SUMIFS(cp_cmd!$G:$G,cp_cmd!$D:$D,"="&amp;$B24,cp_cmd!$I:$I,"="&amp;AX$1,cp_cmd!$J:$J,"=1000g")</f>
        <v>0</v>
      </c>
      <c r="AZ24" s="57">
        <f>SUMIFS(cp_cmd!$G:$G,cp_cmd!$D:$D,"="&amp;$B24,cp_cmd!$I:$I,"="&amp;AZ$1,cp_cmd!$J:$J,"=2000g")</f>
        <v>0</v>
      </c>
      <c r="BA24" s="58">
        <f>SUMIFS(cp_cmd!$G:$G,cp_cmd!$D:$D,"="&amp;$B24,cp_cmd!$I:$I,"="&amp;BA$1,cp_cmd!$J:$J,"=500g")</f>
        <v>0</v>
      </c>
      <c r="BB24" s="53">
        <f>SUMIFS(cp_cmd!$G:$G,cp_cmd!$D:$D,"="&amp;$B24,cp_cmd!$I:$I,"="&amp;BB$1,cp_cmd!$J:$J,"=500g")</f>
        <v>0</v>
      </c>
      <c r="BC24" s="54">
        <f>SUMIFS(cp_cmd!$G:$G,cp_cmd!$D:$D,"="&amp;$B24,cp_cmd!$I:$I,"="&amp;BC$1,cp_cmd!$J:$J,"=350g")</f>
        <v>0</v>
      </c>
      <c r="BD24" s="54">
        <f>SUMIFS(cp_cmd!$G:$G,cp_cmd!$D:$D,"="&amp;$B24,cp_cmd!$I:$I,"="&amp;BD$1,cp_cmd!$J:$J,"=350g")</f>
        <v>0</v>
      </c>
      <c r="BE24" s="54">
        <f>SUMIFS(cp_cmd!$G:$G,cp_cmd!$D:$D,"="&amp;$B24,cp_cmd!$I:$I,"="&amp;BE$1,cp_cmd!$J:$J,"=350g")</f>
        <v>0</v>
      </c>
      <c r="BF24" s="53">
        <f>SUMIFS(cp_cmd!$G:$G,cp_cmd!$D:$D,"="&amp;$B24,cp_cmd!$I:$I,"="&amp;BF$1,cp_cmd!$J:$J,"=500g")</f>
        <v>0</v>
      </c>
      <c r="BG24" s="53">
        <f>SUMIFS(cp_cmd!$G:$G,cp_cmd!$D:$D,"="&amp;$B24,cp_cmd!$I:$I,"="&amp;BG$1,cp_cmd!$J:$J,"=500g")</f>
        <v>0</v>
      </c>
      <c r="BH24" s="54">
        <f>SUMIFS(cp_cmd!$G:$G,cp_cmd!$D:$D,"="&amp;$B24,cp_cmd!$I:$I,"="&amp;BH$1,cp_cmd!$J:$J,"=120g")</f>
        <v>0</v>
      </c>
      <c r="BI24" s="54">
        <f>SUMIFS(cp_cmd!$G:$G,cp_cmd!$D:$D,"="&amp;$B24,cp_cmd!$I:$I,"="&amp;BI$1,cp_cmd!$J:$J,"=120g")</f>
        <v>0</v>
      </c>
      <c r="BJ24" s="54">
        <f>SUMIFS(cp_cmd!$G:$G,cp_cmd!$D:$D,"="&amp;$B24,cp_cmd!$I:$I,"="&amp;BJ$1,cp_cmd!$J:$J,"=260g")</f>
        <v>0</v>
      </c>
      <c r="BK24" s="53">
        <f>SUMIFS(cp_cmd!$G:$G,cp_cmd!$D:$D,"="&amp;$B24,cp_cmd!$I:$I,"="&amp;BK$1,cp_cmd!$J:$J,"=500g")</f>
        <v>0</v>
      </c>
      <c r="BL24" s="54">
        <f t="shared" si="0"/>
        <v>0</v>
      </c>
      <c r="BM24" s="61"/>
      <c r="BN24" s="62"/>
    </row>
    <row r="25" spans="1:68" s="17" customFormat="1" ht="38.25" customHeight="1">
      <c r="A25" s="66"/>
      <c r="B25" s="59" t="str">
        <f>cp_bl!L24</f>
        <v/>
      </c>
      <c r="C25" s="60"/>
      <c r="D25" s="53">
        <f>SUMIFS(cp_cmd!$G:$G,cp_cmd!$D:$D,"="&amp;$B25,cp_cmd!$I:$I,"="&amp;D$1,cp_cmd!$J:$J,"=500g")</f>
        <v>0</v>
      </c>
      <c r="E25" s="53">
        <f>SUMIFS(cp_cmd!$G:$G,cp_cmd!$D:$D,"="&amp;$B25,cp_cmd!$I:$I,"="&amp;D$1,cp_cmd!$J:$J,"=1000g")</f>
        <v>0</v>
      </c>
      <c r="F25" s="53">
        <f>SUMIFS(cp_cmd!$G:$G,cp_cmd!$D:$D,"="&amp;$B25,cp_cmd!$I:$I,"="&amp;D$1,cp_cmd!$J:$J,"=3000g")</f>
        <v>0</v>
      </c>
      <c r="G25" s="54"/>
      <c r="H25" s="53">
        <f>SUMIFS(cp_cmd!$G:$G,cp_cmd!$D:$D,"="&amp;$B25,cp_cmd!$I:$I,"="&amp;H$1,cp_cmd!$J:$J,"=1000g")</f>
        <v>0</v>
      </c>
      <c r="I25" s="54">
        <f>SUMIFS(cp_cmd!$G:$G,cp_cmd!$D:$D,"="&amp;$B25,cp_cmd!$I:$I,"="&amp;I$1,cp_cmd!$J:$J,"=500g")</f>
        <v>0</v>
      </c>
      <c r="J25" s="55"/>
      <c r="K25" s="54">
        <f>SUMIFS(cp_cmd!$G:$G,cp_cmd!$D:$D,"="&amp;$B25,cp_cmd!$I:$I,"="&amp;K$1,cp_cmd!$J:$J,"=500g")</f>
        <v>0</v>
      </c>
      <c r="L25" s="54">
        <f>SUMIFS(cp_cmd!$G:$G,cp_cmd!$D:$D,"="&amp;$B25,cp_cmd!$I:$I,"="&amp;K$1,cp_cmd!$J:$J,"=1000g")</f>
        <v>0</v>
      </c>
      <c r="M25" s="54">
        <f>SUMIFS(cp_cmd!$G:$G,cp_cmd!$D:$D,"="&amp;$B25,cp_cmd!$I:$I,"="&amp;K$1,cp_cmd!$J:$J,"=3000g")</f>
        <v>0</v>
      </c>
      <c r="N25" s="54">
        <f>SUMIFS(cp_cmd!$G:$G,cp_cmd!$D:$D,"="&amp;$B25,cp_cmd!$I:$I,"="&amp;N$1,cp_cmd!$J:$J,"=500g")</f>
        <v>0</v>
      </c>
      <c r="O25" s="54"/>
      <c r="P25" s="55"/>
      <c r="Q25" s="54">
        <f>SUMIFS(cp_cmd!$G:$G,cp_cmd!$D:$D,"="&amp;$B25,cp_cmd!$I:$I,"="&amp;Q$1,cp_cmd!$J:$J,"=500g")</f>
        <v>0</v>
      </c>
      <c r="R25" s="54">
        <f>SUMIFS(cp_cmd!$G:$G,cp_cmd!$D:$D,"="&amp;$B25,cp_cmd!$I:$I,"="&amp;Q$1,cp_cmd!$J:$J,"=1000g")</f>
        <v>0</v>
      </c>
      <c r="S25" s="53">
        <f>SUMIFS(cp_cmd!$G:$G,cp_cmd!$D:$D,"="&amp;$B25,cp_cmd!$I:$I,"="&amp;S$1,cp_cmd!$J:$J,"=500g")</f>
        <v>0</v>
      </c>
      <c r="T25" s="55"/>
      <c r="U25" s="54">
        <f>SUMIFS(cp_cmd!$G:$G,cp_cmd!$D:$D,"="&amp;$B25,cp_cmd!$I:$I,"="&amp;U$1,cp_cmd!$J:$J,"=500g")</f>
        <v>0</v>
      </c>
      <c r="V25" s="54">
        <f>SUMIFS(cp_cmd!$G:$G,cp_cmd!$D:$D,"="&amp;$B25,cp_cmd!$I:$I,"="&amp;U$1,cp_cmd!$J:$J,"=1000g")</f>
        <v>0</v>
      </c>
      <c r="W25" s="54">
        <f>SUMIFS(cp_cmd!$G:$G,cp_cmd!$D:$D,"="&amp;$B25,cp_cmd!$I:$I,"="&amp;U$1,cp_cmd!$J:$J,"=2000g")</f>
        <v>0</v>
      </c>
      <c r="X25" s="55"/>
      <c r="Y25" s="56">
        <f>SUMIFS(cp_cmd!$G:$G,cp_cmd!$D:$D,"="&amp;$B25,cp_cmd!$I:$I,"="&amp;Y$1,cp_cmd!$J:$J,"=500g")</f>
        <v>0</v>
      </c>
      <c r="Z25" s="56">
        <f>SUMIFS(cp_cmd!$G:$G,cp_cmd!$D:$D,"="&amp;$B25,cp_cmd!$I:$I,"="&amp;Y$1,cp_cmd!$J:$J,"=1000g")</f>
        <v>0</v>
      </c>
      <c r="AA25" s="56">
        <f>SUMIFS(cp_cmd!$G:$G,cp_cmd!$D:$D,"="&amp;$B25,cp_cmd!$I:$I,"="&amp;Y$1,cp_cmd!$J:$J,"=3000g")</f>
        <v>0</v>
      </c>
      <c r="AB25" s="55"/>
      <c r="AC25" s="54">
        <f>SUMIFS(cp_cmd!$G:$G,cp_cmd!$D:$D,"="&amp;$B25,cp_cmd!$I:$I,"="&amp;AC$1,cp_cmd!$J:$J,"=500g")</f>
        <v>0</v>
      </c>
      <c r="AD25" s="54">
        <f>SUMIFS(cp_cmd!$G:$G,cp_cmd!$D:$D,"="&amp;$B25,cp_cmd!$I:$I,"="&amp;AC$1,cp_cmd!$J:$J,"=1000g")</f>
        <v>0</v>
      </c>
      <c r="AE25" s="55"/>
      <c r="AF25" s="55"/>
      <c r="AG25" s="55"/>
      <c r="AH25" s="55"/>
      <c r="AI25" s="54">
        <f>SUMIFS(cp_cmd!$G:$G,cp_cmd!$D:$D,"="&amp;$B25,cp_cmd!$I:$I,"="&amp;AI$1,cp_cmd!$J:$J,"=500g")</f>
        <v>0</v>
      </c>
      <c r="AJ25" s="54">
        <f>SUMIFS(cp_cmd!$G:$G,cp_cmd!$D:$D,"="&amp;$B25,cp_cmd!$I:$I,"="&amp;AI$1,cp_cmd!$J:$J,"=1000g")</f>
        <v>0</v>
      </c>
      <c r="AK25" s="57"/>
      <c r="AL25" s="58"/>
      <c r="AM25" s="55"/>
      <c r="AN25" s="55"/>
      <c r="AO25" s="55"/>
      <c r="AP25" s="55"/>
      <c r="AQ25" s="55"/>
      <c r="AR25" s="55"/>
      <c r="AS25" s="55"/>
      <c r="AT25" s="55"/>
      <c r="AU25" s="55"/>
      <c r="AV25" s="55"/>
      <c r="AW25" s="54">
        <f>SUMIFS(cp_cmd!$G:$G,cp_cmd!$D:$D,"="&amp;$B25,cp_cmd!$I:$I,"="&amp;AW$1,cp_cmd!$J:$J,"=500g")</f>
        <v>0</v>
      </c>
      <c r="AX25" s="54">
        <f>SUMIFS(cp_cmd!$G:$G,cp_cmd!$D:$D,"="&amp;$B25,cp_cmd!$I:$I,"="&amp;AX$1,cp_cmd!$J:$J,"=500g")</f>
        <v>0</v>
      </c>
      <c r="AY25" s="54">
        <f>SUMIFS(cp_cmd!$G:$G,cp_cmd!$D:$D,"="&amp;$B25,cp_cmd!$I:$I,"="&amp;AX$1,cp_cmd!$J:$J,"=1000g")</f>
        <v>0</v>
      </c>
      <c r="AZ25" s="57">
        <f>SUMIFS(cp_cmd!$G:$G,cp_cmd!$D:$D,"="&amp;$B25,cp_cmd!$I:$I,"="&amp;AZ$1,cp_cmd!$J:$J,"=2000g")</f>
        <v>0</v>
      </c>
      <c r="BA25" s="58">
        <f>SUMIFS(cp_cmd!$G:$G,cp_cmd!$D:$D,"="&amp;$B25,cp_cmd!$I:$I,"="&amp;BA$1,cp_cmd!$J:$J,"=500g")</f>
        <v>0</v>
      </c>
      <c r="BB25" s="53">
        <f>SUMIFS(cp_cmd!$G:$G,cp_cmd!$D:$D,"="&amp;$B25,cp_cmd!$I:$I,"="&amp;BB$1,cp_cmd!$J:$J,"=500g")</f>
        <v>0</v>
      </c>
      <c r="BC25" s="54">
        <f>SUMIFS(cp_cmd!$G:$G,cp_cmd!$D:$D,"="&amp;$B25,cp_cmd!$I:$I,"="&amp;BC$1,cp_cmd!$J:$J,"=350g")</f>
        <v>0</v>
      </c>
      <c r="BD25" s="54">
        <f>SUMIFS(cp_cmd!$G:$G,cp_cmd!$D:$D,"="&amp;$B25,cp_cmd!$I:$I,"="&amp;BD$1,cp_cmd!$J:$J,"=350g")</f>
        <v>0</v>
      </c>
      <c r="BE25" s="54">
        <f>SUMIFS(cp_cmd!$G:$G,cp_cmd!$D:$D,"="&amp;$B25,cp_cmd!$I:$I,"="&amp;BE$1,cp_cmd!$J:$J,"=350g")</f>
        <v>0</v>
      </c>
      <c r="BF25" s="53">
        <f>SUMIFS(cp_cmd!$G:$G,cp_cmd!$D:$D,"="&amp;$B25,cp_cmd!$I:$I,"="&amp;BF$1,cp_cmd!$J:$J,"=500g")</f>
        <v>0</v>
      </c>
      <c r="BG25" s="53">
        <f>SUMIFS(cp_cmd!$G:$G,cp_cmd!$D:$D,"="&amp;$B25,cp_cmd!$I:$I,"="&amp;BG$1,cp_cmd!$J:$J,"=500g")</f>
        <v>0</v>
      </c>
      <c r="BH25" s="54">
        <f>SUMIFS(cp_cmd!$G:$G,cp_cmd!$D:$D,"="&amp;$B25,cp_cmd!$I:$I,"="&amp;BH$1,cp_cmd!$J:$J,"=120g")</f>
        <v>0</v>
      </c>
      <c r="BI25" s="54">
        <f>SUMIFS(cp_cmd!$G:$G,cp_cmd!$D:$D,"="&amp;$B25,cp_cmd!$I:$I,"="&amp;BI$1,cp_cmd!$J:$J,"=120g")</f>
        <v>0</v>
      </c>
      <c r="BJ25" s="54">
        <f>SUMIFS(cp_cmd!$G:$G,cp_cmd!$D:$D,"="&amp;$B25,cp_cmd!$I:$I,"="&amp;BJ$1,cp_cmd!$J:$J,"=260g")</f>
        <v>0</v>
      </c>
      <c r="BK25" s="53">
        <f>SUMIFS(cp_cmd!$G:$G,cp_cmd!$D:$D,"="&amp;$B25,cp_cmd!$I:$I,"="&amp;BK$1,cp_cmd!$J:$J,"=500g")</f>
        <v>0</v>
      </c>
      <c r="BL25" s="54">
        <f t="shared" si="0"/>
        <v>0</v>
      </c>
      <c r="BM25" s="61"/>
      <c r="BN25" s="62"/>
    </row>
    <row r="26" spans="1:68" s="17" customFormat="1" ht="38.25" customHeight="1">
      <c r="A26" s="66"/>
      <c r="B26" s="59" t="str">
        <f>cp_bl!L25</f>
        <v/>
      </c>
      <c r="C26" s="60"/>
      <c r="D26" s="53">
        <f>SUMIFS(cp_cmd!$G:$G,cp_cmd!$D:$D,"="&amp;$B26,cp_cmd!$I:$I,"="&amp;D$1,cp_cmd!$J:$J,"=500g")</f>
        <v>0</v>
      </c>
      <c r="E26" s="53">
        <f>SUMIFS(cp_cmd!$G:$G,cp_cmd!$D:$D,"="&amp;$B26,cp_cmd!$I:$I,"="&amp;D$1,cp_cmd!$J:$J,"=1000g")</f>
        <v>0</v>
      </c>
      <c r="F26" s="53">
        <f>SUMIFS(cp_cmd!$G:$G,cp_cmd!$D:$D,"="&amp;$B26,cp_cmd!$I:$I,"="&amp;D$1,cp_cmd!$J:$J,"=3000g")</f>
        <v>0</v>
      </c>
      <c r="G26" s="54"/>
      <c r="H26" s="53">
        <f>SUMIFS(cp_cmd!$G:$G,cp_cmd!$D:$D,"="&amp;$B26,cp_cmd!$I:$I,"="&amp;H$1,cp_cmd!$J:$J,"=1000g")</f>
        <v>0</v>
      </c>
      <c r="I26" s="54">
        <f>SUMIFS(cp_cmd!$G:$G,cp_cmd!$D:$D,"="&amp;$B26,cp_cmd!$I:$I,"="&amp;I$1,cp_cmd!$J:$J,"=500g")</f>
        <v>0</v>
      </c>
      <c r="J26" s="55"/>
      <c r="K26" s="54">
        <f>SUMIFS(cp_cmd!$G:$G,cp_cmd!$D:$D,"="&amp;$B26,cp_cmd!$I:$I,"="&amp;K$1,cp_cmd!$J:$J,"=500g")</f>
        <v>0</v>
      </c>
      <c r="L26" s="54">
        <f>SUMIFS(cp_cmd!$G:$G,cp_cmd!$D:$D,"="&amp;$B26,cp_cmd!$I:$I,"="&amp;K$1,cp_cmd!$J:$J,"=1000g")</f>
        <v>0</v>
      </c>
      <c r="M26" s="54">
        <f>SUMIFS(cp_cmd!$G:$G,cp_cmd!$D:$D,"="&amp;$B26,cp_cmd!$I:$I,"="&amp;K$1,cp_cmd!$J:$J,"=3000g")</f>
        <v>0</v>
      </c>
      <c r="N26" s="54">
        <f>SUMIFS(cp_cmd!$G:$G,cp_cmd!$D:$D,"="&amp;$B26,cp_cmd!$I:$I,"="&amp;N$1,cp_cmd!$J:$J,"=500g")</f>
        <v>0</v>
      </c>
      <c r="O26" s="54"/>
      <c r="P26" s="55"/>
      <c r="Q26" s="54">
        <f>SUMIFS(cp_cmd!$G:$G,cp_cmd!$D:$D,"="&amp;$B26,cp_cmd!$I:$I,"="&amp;Q$1,cp_cmd!$J:$J,"=500g")</f>
        <v>0</v>
      </c>
      <c r="R26" s="54">
        <f>SUMIFS(cp_cmd!$G:$G,cp_cmd!$D:$D,"="&amp;$B26,cp_cmd!$I:$I,"="&amp;Q$1,cp_cmd!$J:$J,"=1000g")</f>
        <v>0</v>
      </c>
      <c r="S26" s="53">
        <f>SUMIFS(cp_cmd!$G:$G,cp_cmd!$D:$D,"="&amp;$B26,cp_cmd!$I:$I,"="&amp;S$1,cp_cmd!$J:$J,"=500g")</f>
        <v>0</v>
      </c>
      <c r="T26" s="55"/>
      <c r="U26" s="54">
        <f>SUMIFS(cp_cmd!$G:$G,cp_cmd!$D:$D,"="&amp;$B26,cp_cmd!$I:$I,"="&amp;U$1,cp_cmd!$J:$J,"=500g")</f>
        <v>0</v>
      </c>
      <c r="V26" s="54">
        <f>SUMIFS(cp_cmd!$G:$G,cp_cmd!$D:$D,"="&amp;$B26,cp_cmd!$I:$I,"="&amp;U$1,cp_cmd!$J:$J,"=1000g")</f>
        <v>0</v>
      </c>
      <c r="W26" s="54">
        <f>SUMIFS(cp_cmd!$G:$G,cp_cmd!$D:$D,"="&amp;$B26,cp_cmd!$I:$I,"="&amp;U$1,cp_cmd!$J:$J,"=2000g")</f>
        <v>0</v>
      </c>
      <c r="X26" s="55"/>
      <c r="Y26" s="56">
        <f>SUMIFS(cp_cmd!$G:$G,cp_cmd!$D:$D,"="&amp;$B26,cp_cmd!$I:$I,"="&amp;Y$1,cp_cmd!$J:$J,"=500g")</f>
        <v>0</v>
      </c>
      <c r="Z26" s="56">
        <f>SUMIFS(cp_cmd!$G:$G,cp_cmd!$D:$D,"="&amp;$B26,cp_cmd!$I:$I,"="&amp;Y$1,cp_cmd!$J:$J,"=1000g")</f>
        <v>0</v>
      </c>
      <c r="AA26" s="56">
        <f>SUMIFS(cp_cmd!$G:$G,cp_cmd!$D:$D,"="&amp;$B26,cp_cmd!$I:$I,"="&amp;Y$1,cp_cmd!$J:$J,"=3000g")</f>
        <v>0</v>
      </c>
      <c r="AB26" s="55"/>
      <c r="AC26" s="54">
        <f>SUMIFS(cp_cmd!$G:$G,cp_cmd!$D:$D,"="&amp;$B26,cp_cmd!$I:$I,"="&amp;AC$1,cp_cmd!$J:$J,"=500g")</f>
        <v>0</v>
      </c>
      <c r="AD26" s="54">
        <f>SUMIFS(cp_cmd!$G:$G,cp_cmd!$D:$D,"="&amp;$B26,cp_cmd!$I:$I,"="&amp;AC$1,cp_cmd!$J:$J,"=1000g")</f>
        <v>0</v>
      </c>
      <c r="AE26" s="55"/>
      <c r="AF26" s="55"/>
      <c r="AG26" s="55"/>
      <c r="AH26" s="55"/>
      <c r="AI26" s="54">
        <f>SUMIFS(cp_cmd!$G:$G,cp_cmd!$D:$D,"="&amp;$B26,cp_cmd!$I:$I,"="&amp;AI$1,cp_cmd!$J:$J,"=500g")</f>
        <v>0</v>
      </c>
      <c r="AJ26" s="54">
        <f>SUMIFS(cp_cmd!$G:$G,cp_cmd!$D:$D,"="&amp;$B26,cp_cmd!$I:$I,"="&amp;AI$1,cp_cmd!$J:$J,"=1000g")</f>
        <v>0</v>
      </c>
      <c r="AK26" s="57"/>
      <c r="AL26" s="58"/>
      <c r="AM26" s="55"/>
      <c r="AN26" s="55"/>
      <c r="AO26" s="55"/>
      <c r="AP26" s="55"/>
      <c r="AQ26" s="55"/>
      <c r="AR26" s="55"/>
      <c r="AS26" s="55"/>
      <c r="AT26" s="55"/>
      <c r="AU26" s="55"/>
      <c r="AV26" s="55"/>
      <c r="AW26" s="54">
        <f>SUMIFS(cp_cmd!$G:$G,cp_cmd!$D:$D,"="&amp;$B26,cp_cmd!$I:$I,"="&amp;AW$1,cp_cmd!$J:$J,"=500g")</f>
        <v>0</v>
      </c>
      <c r="AX26" s="54">
        <f>SUMIFS(cp_cmd!$G:$G,cp_cmd!$D:$D,"="&amp;$B26,cp_cmd!$I:$I,"="&amp;AX$1,cp_cmd!$J:$J,"=500g")</f>
        <v>0</v>
      </c>
      <c r="AY26" s="54">
        <f>SUMIFS(cp_cmd!$G:$G,cp_cmd!$D:$D,"="&amp;$B26,cp_cmd!$I:$I,"="&amp;AX$1,cp_cmd!$J:$J,"=1000g")</f>
        <v>0</v>
      </c>
      <c r="AZ26" s="57">
        <f>SUMIFS(cp_cmd!$G:$G,cp_cmd!$D:$D,"="&amp;$B26,cp_cmd!$I:$I,"="&amp;AZ$1,cp_cmd!$J:$J,"=2000g")</f>
        <v>0</v>
      </c>
      <c r="BA26" s="58">
        <f>SUMIFS(cp_cmd!$G:$G,cp_cmd!$D:$D,"="&amp;$B26,cp_cmd!$I:$I,"="&amp;BA$1,cp_cmd!$J:$J,"=500g")</f>
        <v>0</v>
      </c>
      <c r="BB26" s="53">
        <f>SUMIFS(cp_cmd!$G:$G,cp_cmd!$D:$D,"="&amp;$B26,cp_cmd!$I:$I,"="&amp;BB$1,cp_cmd!$J:$J,"=500g")</f>
        <v>0</v>
      </c>
      <c r="BC26" s="54">
        <f>SUMIFS(cp_cmd!$G:$G,cp_cmd!$D:$D,"="&amp;$B26,cp_cmd!$I:$I,"="&amp;BC$1,cp_cmd!$J:$J,"=350g")</f>
        <v>0</v>
      </c>
      <c r="BD26" s="54">
        <f>SUMIFS(cp_cmd!$G:$G,cp_cmd!$D:$D,"="&amp;$B26,cp_cmd!$I:$I,"="&amp;BD$1,cp_cmd!$J:$J,"=350g")</f>
        <v>0</v>
      </c>
      <c r="BE26" s="54">
        <f>SUMIFS(cp_cmd!$G:$G,cp_cmd!$D:$D,"="&amp;$B26,cp_cmd!$I:$I,"="&amp;BE$1,cp_cmd!$J:$J,"=350g")</f>
        <v>0</v>
      </c>
      <c r="BF26" s="53">
        <f>SUMIFS(cp_cmd!$G:$G,cp_cmd!$D:$D,"="&amp;$B26,cp_cmd!$I:$I,"="&amp;BF$1,cp_cmd!$J:$J,"=500g")</f>
        <v>0</v>
      </c>
      <c r="BG26" s="53">
        <f>SUMIFS(cp_cmd!$G:$G,cp_cmd!$D:$D,"="&amp;$B26,cp_cmd!$I:$I,"="&amp;BG$1,cp_cmd!$J:$J,"=500g")</f>
        <v>0</v>
      </c>
      <c r="BH26" s="54">
        <f>SUMIFS(cp_cmd!$G:$G,cp_cmd!$D:$D,"="&amp;$B26,cp_cmd!$I:$I,"="&amp;BH$1,cp_cmd!$J:$J,"=120g")</f>
        <v>0</v>
      </c>
      <c r="BI26" s="54">
        <f>SUMIFS(cp_cmd!$G:$G,cp_cmd!$D:$D,"="&amp;$B26,cp_cmd!$I:$I,"="&amp;BI$1,cp_cmd!$J:$J,"=120g")</f>
        <v>0</v>
      </c>
      <c r="BJ26" s="54">
        <f>SUMIFS(cp_cmd!$G:$G,cp_cmd!$D:$D,"="&amp;$B26,cp_cmd!$I:$I,"="&amp;BJ$1,cp_cmd!$J:$J,"=260g")</f>
        <v>0</v>
      </c>
      <c r="BK26" s="53">
        <f>SUMIFS(cp_cmd!$G:$G,cp_cmd!$D:$D,"="&amp;$B26,cp_cmd!$I:$I,"="&amp;BK$1,cp_cmd!$J:$J,"=500g")</f>
        <v>0</v>
      </c>
      <c r="BL26" s="54">
        <f t="shared" si="0"/>
        <v>0</v>
      </c>
      <c r="BM26" s="61"/>
      <c r="BN26" s="62"/>
    </row>
    <row r="27" spans="1:68" s="17" customFormat="1" ht="38.25" customHeight="1">
      <c r="A27" s="66"/>
      <c r="B27" s="59" t="str">
        <f>cp_bl!L26</f>
        <v/>
      </c>
      <c r="C27" s="60"/>
      <c r="D27" s="53">
        <f>SUMIFS(cp_cmd!$G:$G,cp_cmd!$D:$D,"="&amp;$B27,cp_cmd!$I:$I,"="&amp;D$1,cp_cmd!$J:$J,"=500g")</f>
        <v>0</v>
      </c>
      <c r="E27" s="53">
        <f>SUMIFS(cp_cmd!$G:$G,cp_cmd!$D:$D,"="&amp;$B27,cp_cmd!$I:$I,"="&amp;D$1,cp_cmd!$J:$J,"=1000g")</f>
        <v>0</v>
      </c>
      <c r="F27" s="53">
        <f>SUMIFS(cp_cmd!$G:$G,cp_cmd!$D:$D,"="&amp;$B27,cp_cmd!$I:$I,"="&amp;D$1,cp_cmd!$J:$J,"=3000g")</f>
        <v>0</v>
      </c>
      <c r="G27" s="54"/>
      <c r="H27" s="53">
        <f>SUMIFS(cp_cmd!$G:$G,cp_cmd!$D:$D,"="&amp;$B27,cp_cmd!$I:$I,"="&amp;H$1,cp_cmd!$J:$J,"=1000g")</f>
        <v>0</v>
      </c>
      <c r="I27" s="54">
        <f>SUMIFS(cp_cmd!$G:$G,cp_cmd!$D:$D,"="&amp;$B27,cp_cmd!$I:$I,"="&amp;I$1,cp_cmd!$J:$J,"=500g")</f>
        <v>0</v>
      </c>
      <c r="J27" s="55"/>
      <c r="K27" s="54">
        <f>SUMIFS(cp_cmd!$G:$G,cp_cmd!$D:$D,"="&amp;$B27,cp_cmd!$I:$I,"="&amp;K$1,cp_cmd!$J:$J,"=500g")</f>
        <v>0</v>
      </c>
      <c r="L27" s="54">
        <f>SUMIFS(cp_cmd!$G:$G,cp_cmd!$D:$D,"="&amp;$B27,cp_cmd!$I:$I,"="&amp;K$1,cp_cmd!$J:$J,"=1000g")</f>
        <v>0</v>
      </c>
      <c r="M27" s="54">
        <f>SUMIFS(cp_cmd!$G:$G,cp_cmd!$D:$D,"="&amp;$B27,cp_cmd!$I:$I,"="&amp;K$1,cp_cmd!$J:$J,"=3000g")</f>
        <v>0</v>
      </c>
      <c r="N27" s="54">
        <f>SUMIFS(cp_cmd!$G:$G,cp_cmd!$D:$D,"="&amp;$B27,cp_cmd!$I:$I,"="&amp;N$1,cp_cmd!$J:$J,"=500g")</f>
        <v>0</v>
      </c>
      <c r="O27" s="54"/>
      <c r="P27" s="55"/>
      <c r="Q27" s="54">
        <f>SUMIFS(cp_cmd!$G:$G,cp_cmd!$D:$D,"="&amp;$B27,cp_cmd!$I:$I,"="&amp;Q$1,cp_cmd!$J:$J,"=500g")</f>
        <v>0</v>
      </c>
      <c r="R27" s="54">
        <f>SUMIFS(cp_cmd!$G:$G,cp_cmd!$D:$D,"="&amp;$B27,cp_cmd!$I:$I,"="&amp;Q$1,cp_cmd!$J:$J,"=1000g")</f>
        <v>0</v>
      </c>
      <c r="S27" s="53">
        <f>SUMIFS(cp_cmd!$G:$G,cp_cmd!$D:$D,"="&amp;$B27,cp_cmd!$I:$I,"="&amp;S$1,cp_cmd!$J:$J,"=500g")</f>
        <v>0</v>
      </c>
      <c r="T27" s="55"/>
      <c r="U27" s="54">
        <f>SUMIFS(cp_cmd!$G:$G,cp_cmd!$D:$D,"="&amp;$B27,cp_cmd!$I:$I,"="&amp;U$1,cp_cmd!$J:$J,"=500g")</f>
        <v>0</v>
      </c>
      <c r="V27" s="54">
        <f>SUMIFS(cp_cmd!$G:$G,cp_cmd!$D:$D,"="&amp;$B27,cp_cmd!$I:$I,"="&amp;U$1,cp_cmd!$J:$J,"=1000g")</f>
        <v>0</v>
      </c>
      <c r="W27" s="54">
        <f>SUMIFS(cp_cmd!$G:$G,cp_cmd!$D:$D,"="&amp;$B27,cp_cmd!$I:$I,"="&amp;U$1,cp_cmd!$J:$J,"=2000g")</f>
        <v>0</v>
      </c>
      <c r="X27" s="55"/>
      <c r="Y27" s="56">
        <f>SUMIFS(cp_cmd!$G:$G,cp_cmd!$D:$D,"="&amp;$B27,cp_cmd!$I:$I,"="&amp;Y$1,cp_cmd!$J:$J,"=500g")</f>
        <v>0</v>
      </c>
      <c r="Z27" s="56">
        <f>SUMIFS(cp_cmd!$G:$G,cp_cmd!$D:$D,"="&amp;$B27,cp_cmd!$I:$I,"="&amp;Y$1,cp_cmd!$J:$J,"=1000g")</f>
        <v>0</v>
      </c>
      <c r="AA27" s="56">
        <f>SUMIFS(cp_cmd!$G:$G,cp_cmd!$D:$D,"="&amp;$B27,cp_cmd!$I:$I,"="&amp;Y$1,cp_cmd!$J:$J,"=3000g")</f>
        <v>0</v>
      </c>
      <c r="AB27" s="55"/>
      <c r="AC27" s="54">
        <f>SUMIFS(cp_cmd!$G:$G,cp_cmd!$D:$D,"="&amp;$B27,cp_cmd!$I:$I,"="&amp;AC$1,cp_cmd!$J:$J,"=500g")</f>
        <v>0</v>
      </c>
      <c r="AD27" s="54">
        <f>SUMIFS(cp_cmd!$G:$G,cp_cmd!$D:$D,"="&amp;$B27,cp_cmd!$I:$I,"="&amp;AC$1,cp_cmd!$J:$J,"=1000g")</f>
        <v>0</v>
      </c>
      <c r="AE27" s="55"/>
      <c r="AF27" s="55"/>
      <c r="AG27" s="55"/>
      <c r="AH27" s="55"/>
      <c r="AI27" s="54">
        <f>SUMIFS(cp_cmd!$G:$G,cp_cmd!$D:$D,"="&amp;$B27,cp_cmd!$I:$I,"="&amp;AI$1,cp_cmd!$J:$J,"=500g")</f>
        <v>0</v>
      </c>
      <c r="AJ27" s="54">
        <f>SUMIFS(cp_cmd!$G:$G,cp_cmd!$D:$D,"="&amp;$B27,cp_cmd!$I:$I,"="&amp;AI$1,cp_cmd!$J:$J,"=1000g")</f>
        <v>0</v>
      </c>
      <c r="AK27" s="57"/>
      <c r="AL27" s="58"/>
      <c r="AM27" s="55"/>
      <c r="AN27" s="55"/>
      <c r="AO27" s="55"/>
      <c r="AP27" s="55"/>
      <c r="AQ27" s="55"/>
      <c r="AR27" s="55"/>
      <c r="AS27" s="55"/>
      <c r="AT27" s="55"/>
      <c r="AU27" s="55"/>
      <c r="AV27" s="55"/>
      <c r="AW27" s="54">
        <f>SUMIFS(cp_cmd!$G:$G,cp_cmd!$D:$D,"="&amp;$B27,cp_cmd!$I:$I,"="&amp;AW$1,cp_cmd!$J:$J,"=500g")</f>
        <v>0</v>
      </c>
      <c r="AX27" s="54">
        <f>SUMIFS(cp_cmd!$G:$G,cp_cmd!$D:$D,"="&amp;$B27,cp_cmd!$I:$I,"="&amp;AX$1,cp_cmd!$J:$J,"=500g")</f>
        <v>0</v>
      </c>
      <c r="AY27" s="54">
        <f>SUMIFS(cp_cmd!$G:$G,cp_cmd!$D:$D,"="&amp;$B27,cp_cmd!$I:$I,"="&amp;AX$1,cp_cmd!$J:$J,"=1000g")</f>
        <v>0</v>
      </c>
      <c r="AZ27" s="57">
        <f>SUMIFS(cp_cmd!$G:$G,cp_cmd!$D:$D,"="&amp;$B27,cp_cmd!$I:$I,"="&amp;AZ$1,cp_cmd!$J:$J,"=2000g")</f>
        <v>0</v>
      </c>
      <c r="BA27" s="58">
        <f>SUMIFS(cp_cmd!$G:$G,cp_cmd!$D:$D,"="&amp;$B27,cp_cmd!$I:$I,"="&amp;BA$1,cp_cmd!$J:$J,"=500g")</f>
        <v>0</v>
      </c>
      <c r="BB27" s="53">
        <f>SUMIFS(cp_cmd!$G:$G,cp_cmd!$D:$D,"="&amp;$B27,cp_cmd!$I:$I,"="&amp;BB$1,cp_cmd!$J:$J,"=500g")</f>
        <v>0</v>
      </c>
      <c r="BC27" s="54">
        <f>SUMIFS(cp_cmd!$G:$G,cp_cmd!$D:$D,"="&amp;$B27,cp_cmd!$I:$I,"="&amp;BC$1,cp_cmd!$J:$J,"=350g")</f>
        <v>0</v>
      </c>
      <c r="BD27" s="54">
        <f>SUMIFS(cp_cmd!$G:$G,cp_cmd!$D:$D,"="&amp;$B27,cp_cmd!$I:$I,"="&amp;BD$1,cp_cmd!$J:$J,"=350g")</f>
        <v>0</v>
      </c>
      <c r="BE27" s="54">
        <f>SUMIFS(cp_cmd!$G:$G,cp_cmd!$D:$D,"="&amp;$B27,cp_cmd!$I:$I,"="&amp;BE$1,cp_cmd!$J:$J,"=350g")</f>
        <v>0</v>
      </c>
      <c r="BF27" s="53">
        <f>SUMIFS(cp_cmd!$G:$G,cp_cmd!$D:$D,"="&amp;$B27,cp_cmd!$I:$I,"="&amp;BF$1,cp_cmd!$J:$J,"=500g")</f>
        <v>0</v>
      </c>
      <c r="BG27" s="53">
        <f>SUMIFS(cp_cmd!$G:$G,cp_cmd!$D:$D,"="&amp;$B27,cp_cmd!$I:$I,"="&amp;BG$1,cp_cmd!$J:$J,"=500g")</f>
        <v>0</v>
      </c>
      <c r="BH27" s="54">
        <f>SUMIFS(cp_cmd!$G:$G,cp_cmd!$D:$D,"="&amp;$B27,cp_cmd!$I:$I,"="&amp;BH$1,cp_cmd!$J:$J,"=120g")</f>
        <v>0</v>
      </c>
      <c r="BI27" s="54">
        <f>SUMIFS(cp_cmd!$G:$G,cp_cmd!$D:$D,"="&amp;$B27,cp_cmd!$I:$I,"="&amp;BI$1,cp_cmd!$J:$J,"=120g")</f>
        <v>0</v>
      </c>
      <c r="BJ27" s="54">
        <f>SUMIFS(cp_cmd!$G:$G,cp_cmd!$D:$D,"="&amp;$B27,cp_cmd!$I:$I,"="&amp;BJ$1,cp_cmd!$J:$J,"=260g")</f>
        <v>0</v>
      </c>
      <c r="BK27" s="53">
        <f>SUMIFS(cp_cmd!$G:$G,cp_cmd!$D:$D,"="&amp;$B27,cp_cmd!$I:$I,"="&amp;BK$1,cp_cmd!$J:$J,"=500g")</f>
        <v>0</v>
      </c>
      <c r="BL27" s="54">
        <f t="shared" si="0"/>
        <v>0</v>
      </c>
      <c r="BM27" s="61"/>
      <c r="BN27" s="62"/>
    </row>
    <row r="28" spans="1:68" s="17" customFormat="1" ht="38.25" customHeight="1">
      <c r="A28" s="66"/>
      <c r="B28" s="59" t="str">
        <f>cp_bl!L27</f>
        <v/>
      </c>
      <c r="C28" s="60"/>
      <c r="D28" s="53">
        <f>SUMIFS(cp_cmd!$G:$G,cp_cmd!$D:$D,"="&amp;$B28,cp_cmd!$I:$I,"="&amp;D$1,cp_cmd!$J:$J,"=500g")</f>
        <v>0</v>
      </c>
      <c r="E28" s="53">
        <f>SUMIFS(cp_cmd!$G:$G,cp_cmd!$D:$D,"="&amp;$B28,cp_cmd!$I:$I,"="&amp;D$1,cp_cmd!$J:$J,"=1000g")</f>
        <v>0</v>
      </c>
      <c r="F28" s="53">
        <f>SUMIFS(cp_cmd!$G:$G,cp_cmd!$D:$D,"="&amp;$B28,cp_cmd!$I:$I,"="&amp;D$1,cp_cmd!$J:$J,"=3000g")</f>
        <v>0</v>
      </c>
      <c r="G28" s="54"/>
      <c r="H28" s="53">
        <f>SUMIFS(cp_cmd!$G:$G,cp_cmd!$D:$D,"="&amp;$B28,cp_cmd!$I:$I,"="&amp;H$1,cp_cmd!$J:$J,"=1000g")</f>
        <v>0</v>
      </c>
      <c r="I28" s="54">
        <f>SUMIFS(cp_cmd!$G:$G,cp_cmd!$D:$D,"="&amp;$B28,cp_cmd!$I:$I,"="&amp;I$1,cp_cmd!$J:$J,"=500g")</f>
        <v>0</v>
      </c>
      <c r="J28" s="55"/>
      <c r="K28" s="54">
        <f>SUMIFS(cp_cmd!$G:$G,cp_cmd!$D:$D,"="&amp;$B28,cp_cmd!$I:$I,"="&amp;K$1,cp_cmd!$J:$J,"=500g")</f>
        <v>0</v>
      </c>
      <c r="L28" s="54">
        <f>SUMIFS(cp_cmd!$G:$G,cp_cmd!$D:$D,"="&amp;$B28,cp_cmd!$I:$I,"="&amp;K$1,cp_cmd!$J:$J,"=1000g")</f>
        <v>0</v>
      </c>
      <c r="M28" s="54">
        <f>SUMIFS(cp_cmd!$G:$G,cp_cmd!$D:$D,"="&amp;$B28,cp_cmd!$I:$I,"="&amp;K$1,cp_cmd!$J:$J,"=3000g")</f>
        <v>0</v>
      </c>
      <c r="N28" s="54">
        <f>SUMIFS(cp_cmd!$G:$G,cp_cmd!$D:$D,"="&amp;$B28,cp_cmd!$I:$I,"="&amp;N$1,cp_cmd!$J:$J,"=500g")</f>
        <v>0</v>
      </c>
      <c r="O28" s="54"/>
      <c r="P28" s="55"/>
      <c r="Q28" s="54">
        <f>SUMIFS(cp_cmd!$G:$G,cp_cmd!$D:$D,"="&amp;$B28,cp_cmd!$I:$I,"="&amp;Q$1,cp_cmd!$J:$J,"=500g")</f>
        <v>0</v>
      </c>
      <c r="R28" s="54">
        <f>SUMIFS(cp_cmd!$G:$G,cp_cmd!$D:$D,"="&amp;$B28,cp_cmd!$I:$I,"="&amp;Q$1,cp_cmd!$J:$J,"=1000g")</f>
        <v>0</v>
      </c>
      <c r="S28" s="53">
        <f>SUMIFS(cp_cmd!$G:$G,cp_cmd!$D:$D,"="&amp;$B28,cp_cmd!$I:$I,"="&amp;S$1,cp_cmd!$J:$J,"=500g")</f>
        <v>0</v>
      </c>
      <c r="T28" s="55"/>
      <c r="U28" s="54">
        <f>SUMIFS(cp_cmd!$G:$G,cp_cmd!$D:$D,"="&amp;$B28,cp_cmd!$I:$I,"="&amp;U$1,cp_cmd!$J:$J,"=500g")</f>
        <v>0</v>
      </c>
      <c r="V28" s="54">
        <f>SUMIFS(cp_cmd!$G:$G,cp_cmd!$D:$D,"="&amp;$B28,cp_cmd!$I:$I,"="&amp;U$1,cp_cmd!$J:$J,"=1000g")</f>
        <v>0</v>
      </c>
      <c r="W28" s="54">
        <f>SUMIFS(cp_cmd!$G:$G,cp_cmd!$D:$D,"="&amp;$B28,cp_cmd!$I:$I,"="&amp;U$1,cp_cmd!$J:$J,"=2000g")</f>
        <v>0</v>
      </c>
      <c r="X28" s="55"/>
      <c r="Y28" s="56">
        <f>SUMIFS(cp_cmd!$G:$G,cp_cmd!$D:$D,"="&amp;$B28,cp_cmd!$I:$I,"="&amp;Y$1,cp_cmd!$J:$J,"=500g")</f>
        <v>0</v>
      </c>
      <c r="Z28" s="56">
        <f>SUMIFS(cp_cmd!$G:$G,cp_cmd!$D:$D,"="&amp;$B28,cp_cmd!$I:$I,"="&amp;Y$1,cp_cmd!$J:$J,"=1000g")</f>
        <v>0</v>
      </c>
      <c r="AA28" s="56">
        <f>SUMIFS(cp_cmd!$G:$G,cp_cmd!$D:$D,"="&amp;$B28,cp_cmd!$I:$I,"="&amp;Y$1,cp_cmd!$J:$J,"=3000g")</f>
        <v>0</v>
      </c>
      <c r="AB28" s="55"/>
      <c r="AC28" s="54">
        <f>SUMIFS(cp_cmd!$G:$G,cp_cmd!$D:$D,"="&amp;$B28,cp_cmd!$I:$I,"="&amp;AC$1,cp_cmd!$J:$J,"=500g")</f>
        <v>0</v>
      </c>
      <c r="AD28" s="54">
        <f>SUMIFS(cp_cmd!$G:$G,cp_cmd!$D:$D,"="&amp;$B28,cp_cmd!$I:$I,"="&amp;AC$1,cp_cmd!$J:$J,"=1000g")</f>
        <v>0</v>
      </c>
      <c r="AE28" s="55"/>
      <c r="AF28" s="55"/>
      <c r="AG28" s="55"/>
      <c r="AH28" s="55"/>
      <c r="AI28" s="54">
        <f>SUMIFS(cp_cmd!$G:$G,cp_cmd!$D:$D,"="&amp;$B28,cp_cmd!$I:$I,"="&amp;AI$1,cp_cmd!$J:$J,"=500g")</f>
        <v>0</v>
      </c>
      <c r="AJ28" s="54">
        <f>SUMIFS(cp_cmd!$G:$G,cp_cmd!$D:$D,"="&amp;$B28,cp_cmd!$I:$I,"="&amp;AI$1,cp_cmd!$J:$J,"=1000g")</f>
        <v>0</v>
      </c>
      <c r="AK28" s="57"/>
      <c r="AL28" s="58"/>
      <c r="AM28" s="55"/>
      <c r="AN28" s="55"/>
      <c r="AO28" s="55"/>
      <c r="AP28" s="55"/>
      <c r="AQ28" s="55"/>
      <c r="AR28" s="55"/>
      <c r="AS28" s="55"/>
      <c r="AT28" s="55"/>
      <c r="AU28" s="55"/>
      <c r="AV28" s="55"/>
      <c r="AW28" s="54">
        <f>SUMIFS(cp_cmd!$G:$G,cp_cmd!$D:$D,"="&amp;$B28,cp_cmd!$I:$I,"="&amp;AW$1,cp_cmd!$J:$J,"=500g")</f>
        <v>0</v>
      </c>
      <c r="AX28" s="54">
        <f>SUMIFS(cp_cmd!$G:$G,cp_cmd!$D:$D,"="&amp;$B28,cp_cmd!$I:$I,"="&amp;AX$1,cp_cmd!$J:$J,"=500g")</f>
        <v>0</v>
      </c>
      <c r="AY28" s="54">
        <f>SUMIFS(cp_cmd!$G:$G,cp_cmd!$D:$D,"="&amp;$B28,cp_cmd!$I:$I,"="&amp;AX$1,cp_cmd!$J:$J,"=1000g")</f>
        <v>0</v>
      </c>
      <c r="AZ28" s="57">
        <f>SUMIFS(cp_cmd!$G:$G,cp_cmd!$D:$D,"="&amp;$B28,cp_cmd!$I:$I,"="&amp;AZ$1,cp_cmd!$J:$J,"=2000g")</f>
        <v>0</v>
      </c>
      <c r="BA28" s="58">
        <f>SUMIFS(cp_cmd!$G:$G,cp_cmd!$D:$D,"="&amp;$B28,cp_cmd!$I:$I,"="&amp;BA$1,cp_cmd!$J:$J,"=500g")</f>
        <v>0</v>
      </c>
      <c r="BB28" s="53">
        <f>SUMIFS(cp_cmd!$G:$G,cp_cmd!$D:$D,"="&amp;$B28,cp_cmd!$I:$I,"="&amp;BB$1,cp_cmd!$J:$J,"=500g")</f>
        <v>0</v>
      </c>
      <c r="BC28" s="54">
        <f>SUMIFS(cp_cmd!$G:$G,cp_cmd!$D:$D,"="&amp;$B28,cp_cmd!$I:$I,"="&amp;BC$1,cp_cmd!$J:$J,"=350g")</f>
        <v>0</v>
      </c>
      <c r="BD28" s="54">
        <f>SUMIFS(cp_cmd!$G:$G,cp_cmd!$D:$D,"="&amp;$B28,cp_cmd!$I:$I,"="&amp;BD$1,cp_cmd!$J:$J,"=350g")</f>
        <v>0</v>
      </c>
      <c r="BE28" s="54">
        <f>SUMIFS(cp_cmd!$G:$G,cp_cmd!$D:$D,"="&amp;$B28,cp_cmd!$I:$I,"="&amp;BE$1,cp_cmd!$J:$J,"=350g")</f>
        <v>0</v>
      </c>
      <c r="BF28" s="53">
        <f>SUMIFS(cp_cmd!$G:$G,cp_cmd!$D:$D,"="&amp;$B28,cp_cmd!$I:$I,"="&amp;BF$1,cp_cmd!$J:$J,"=500g")</f>
        <v>0</v>
      </c>
      <c r="BG28" s="53">
        <f>SUMIFS(cp_cmd!$G:$G,cp_cmd!$D:$D,"="&amp;$B28,cp_cmd!$I:$I,"="&amp;BG$1,cp_cmd!$J:$J,"=500g")</f>
        <v>0</v>
      </c>
      <c r="BH28" s="54">
        <f>SUMIFS(cp_cmd!$G:$G,cp_cmd!$D:$D,"="&amp;$B28,cp_cmd!$I:$I,"="&amp;BH$1,cp_cmd!$J:$J,"=120g")</f>
        <v>0</v>
      </c>
      <c r="BI28" s="54">
        <f>SUMIFS(cp_cmd!$G:$G,cp_cmd!$D:$D,"="&amp;$B28,cp_cmd!$I:$I,"="&amp;BI$1,cp_cmd!$J:$J,"=120g")</f>
        <v>0</v>
      </c>
      <c r="BJ28" s="54">
        <f>SUMIFS(cp_cmd!$G:$G,cp_cmd!$D:$D,"="&amp;$B28,cp_cmd!$I:$I,"="&amp;BJ$1,cp_cmd!$J:$J,"=260g")</f>
        <v>0</v>
      </c>
      <c r="BK28" s="53">
        <f>SUMIFS(cp_cmd!$G:$G,cp_cmd!$D:$D,"="&amp;$B28,cp_cmd!$I:$I,"="&amp;BK$1,cp_cmd!$J:$J,"=500g")</f>
        <v>0</v>
      </c>
      <c r="BL28" s="54">
        <f t="shared" si="0"/>
        <v>0</v>
      </c>
      <c r="BM28" s="61"/>
      <c r="BN28" s="62"/>
    </row>
    <row r="29" spans="1:68" s="17" customFormat="1" ht="38.25" customHeight="1">
      <c r="A29" s="66"/>
      <c r="B29" s="59" t="str">
        <f>cp_bl!L28</f>
        <v/>
      </c>
      <c r="C29" s="60"/>
      <c r="D29" s="53">
        <f>SUMIFS(cp_cmd!$G:$G,cp_cmd!$D:$D,"="&amp;$B29,cp_cmd!$I:$I,"="&amp;D$1,cp_cmd!$J:$J,"=500g")</f>
        <v>0</v>
      </c>
      <c r="E29" s="53">
        <f>SUMIFS(cp_cmd!$G:$G,cp_cmd!$D:$D,"="&amp;$B29,cp_cmd!$I:$I,"="&amp;D$1,cp_cmd!$J:$J,"=1000g")</f>
        <v>0</v>
      </c>
      <c r="F29" s="53">
        <f>SUMIFS(cp_cmd!$G:$G,cp_cmd!$D:$D,"="&amp;$B29,cp_cmd!$I:$I,"="&amp;D$1,cp_cmd!$J:$J,"=3000g")</f>
        <v>0</v>
      </c>
      <c r="G29" s="54">
        <f>SUMIFS(cp_cmd!$G:$G,cp_cmd!$D:$D,"="&amp;$B29,cp_cmd!$I:$I,"="&amp;G$1,cp_cmd!$J:$J,"=500g")</f>
        <v>0</v>
      </c>
      <c r="H29" s="53">
        <f>SUMIFS(cp_cmd!$G:$G,cp_cmd!$D:$D,"="&amp;$B29,cp_cmd!$I:$I,"="&amp;H$1,cp_cmd!$J:$J,"=1000g")</f>
        <v>0</v>
      </c>
      <c r="I29" s="54">
        <f>SUMIFS(cp_cmd!$G:$G,cp_cmd!$D:$D,"="&amp;$B29,cp_cmd!$I:$I,"="&amp;I$1,cp_cmd!$J:$J,"=500g")</f>
        <v>0</v>
      </c>
      <c r="J29" s="55"/>
      <c r="K29" s="54">
        <f>SUMIFS(cp_cmd!$G:$G,cp_cmd!$D:$D,"="&amp;$B29,cp_cmd!$I:$I,"="&amp;K$1,cp_cmd!$J:$J,"=500g")</f>
        <v>0</v>
      </c>
      <c r="L29" s="54">
        <f>SUMIFS(cp_cmd!$G:$G,cp_cmd!$D:$D,"="&amp;$B29,cp_cmd!$I:$I,"="&amp;K$1,cp_cmd!$J:$J,"=1000g")</f>
        <v>0</v>
      </c>
      <c r="M29" s="54">
        <f>SUMIFS(cp_cmd!$G:$G,cp_cmd!$D:$D,"="&amp;$B29,cp_cmd!$I:$I,"="&amp;K$1,cp_cmd!$J:$J,"=3000g")</f>
        <v>0</v>
      </c>
      <c r="N29" s="54">
        <f>SUMIFS(cp_cmd!$G:$G,cp_cmd!$D:$D,"="&amp;$B29,cp_cmd!$I:$I,"="&amp;N$1,cp_cmd!$J:$J,"=500g")</f>
        <v>0</v>
      </c>
      <c r="O29" s="54"/>
      <c r="P29" s="55"/>
      <c r="Q29" s="54">
        <f>SUMIFS(cp_cmd!$G:$G,cp_cmd!$D:$D,"="&amp;$B29,cp_cmd!$I:$I,"="&amp;Q$1,cp_cmd!$J:$J,"=500g")</f>
        <v>0</v>
      </c>
      <c r="R29" s="54">
        <f>SUMIFS(cp_cmd!$G:$G,cp_cmd!$D:$D,"="&amp;$B29,cp_cmd!$I:$I,"="&amp;Q$1,cp_cmd!$J:$J,"=1000g")</f>
        <v>0</v>
      </c>
      <c r="S29" s="53">
        <f>SUMIFS(cp_cmd!$G:$G,cp_cmd!$D:$D,"="&amp;$B29,cp_cmd!$I:$I,"="&amp;S$1,cp_cmd!$J:$J,"=500g")</f>
        <v>0</v>
      </c>
      <c r="T29" s="55"/>
      <c r="U29" s="54">
        <f>SUMIFS(cp_cmd!$G:$G,cp_cmd!$D:$D,"="&amp;$B29,cp_cmd!$I:$I,"="&amp;U$1,cp_cmd!$J:$J,"=500g")</f>
        <v>0</v>
      </c>
      <c r="V29" s="54">
        <f>SUMIFS(cp_cmd!$G:$G,cp_cmd!$D:$D,"="&amp;$B29,cp_cmd!$I:$I,"="&amp;U$1,cp_cmd!$J:$J,"=1000g")</f>
        <v>0</v>
      </c>
      <c r="W29" s="54">
        <f>SUMIFS(cp_cmd!$G:$G,cp_cmd!$D:$D,"="&amp;$B29,cp_cmd!$I:$I,"="&amp;U$1,cp_cmd!$J:$J,"=2000g")</f>
        <v>0</v>
      </c>
      <c r="X29" s="55"/>
      <c r="Y29" s="56">
        <f>SUMIFS(cp_cmd!$G:$G,cp_cmd!$D:$D,"="&amp;$B29,cp_cmd!$I:$I,"="&amp;Y$1,cp_cmd!$J:$J,"=500g")</f>
        <v>0</v>
      </c>
      <c r="Z29" s="56">
        <f>SUMIFS(cp_cmd!$G:$G,cp_cmd!$D:$D,"="&amp;$B29,cp_cmd!$I:$I,"="&amp;Y$1,cp_cmd!$J:$J,"=1000g")</f>
        <v>0</v>
      </c>
      <c r="AA29" s="56">
        <f>SUMIFS(cp_cmd!$G:$G,cp_cmd!$D:$D,"="&amp;$B29,cp_cmd!$I:$I,"="&amp;Y$1,cp_cmd!$J:$J,"=3000g")</f>
        <v>0</v>
      </c>
      <c r="AB29" s="55"/>
      <c r="AC29" s="54">
        <f>SUMIFS(cp_cmd!$G:$G,cp_cmd!$D:$D,"="&amp;$B29,cp_cmd!$I:$I,"="&amp;AC$1,cp_cmd!$J:$J,"=500g")</f>
        <v>0</v>
      </c>
      <c r="AD29" s="54">
        <f>SUMIFS(cp_cmd!$G:$G,cp_cmd!$D:$D,"="&amp;$B29,cp_cmd!$I:$I,"="&amp;AC$1,cp_cmd!$J:$J,"=1000g")</f>
        <v>0</v>
      </c>
      <c r="AE29" s="55"/>
      <c r="AF29" s="55"/>
      <c r="AG29" s="55"/>
      <c r="AH29" s="55"/>
      <c r="AI29" s="54">
        <f>SUMIFS(cp_cmd!$G:$G,cp_cmd!$D:$D,"="&amp;$B29,cp_cmd!$I:$I,"="&amp;AI$1,cp_cmd!$J:$J,"=500g")</f>
        <v>0</v>
      </c>
      <c r="AJ29" s="54">
        <f>SUMIFS(cp_cmd!$G:$G,cp_cmd!$D:$D,"="&amp;$B29,cp_cmd!$I:$I,"="&amp;AI$1,cp_cmd!$J:$J,"=1000g")</f>
        <v>0</v>
      </c>
      <c r="AK29" s="57"/>
      <c r="AL29" s="58">
        <f>SUMIFS(cp_cmd!$G:$G,cp_cmd!$D:$D,"="&amp;$B29,cp_cmd!$I:$I,"="&amp;AL$1,cp_cmd!$J:$J,"=500g")</f>
        <v>0</v>
      </c>
      <c r="AM29" s="55"/>
      <c r="AN29" s="55">
        <f>SUMIFS(cp_cmd!$G:$G,cp_cmd!$D:$D,"="&amp;$B29,cp_cmd!$I:$I,"="&amp;AN$1,cp_cmd!$J:$J,"=500g")</f>
        <v>0</v>
      </c>
      <c r="AO29" s="55"/>
      <c r="AP29" s="55"/>
      <c r="AQ29" s="55"/>
      <c r="AR29" s="55"/>
      <c r="AS29" s="55"/>
      <c r="AT29" s="55"/>
      <c r="AU29" s="55"/>
      <c r="AV29" s="55"/>
      <c r="AW29" s="54">
        <f>SUMIFS(cp_cmd!$G:$G,cp_cmd!$D:$D,"="&amp;$B29,cp_cmd!$I:$I,"="&amp;AW$1,cp_cmd!$J:$J,"=500g")</f>
        <v>0</v>
      </c>
      <c r="AX29" s="54">
        <f>SUMIFS(cp_cmd!$G:$G,cp_cmd!$D:$D,"="&amp;$B29,cp_cmd!$I:$I,"="&amp;AX$1,cp_cmd!$J:$J,"=500g")</f>
        <v>0</v>
      </c>
      <c r="AY29" s="54">
        <f>SUMIFS(cp_cmd!$G:$G,cp_cmd!$D:$D,"="&amp;$B29,cp_cmd!$I:$I,"="&amp;AX$1,cp_cmd!$J:$J,"=1000g")</f>
        <v>0</v>
      </c>
      <c r="AZ29" s="57">
        <f>SUMIFS(cp_cmd!$G:$G,cp_cmd!$D:$D,"="&amp;$B29,cp_cmd!$I:$I,"="&amp;AZ$1,cp_cmd!$J:$J,"=2000g")</f>
        <v>0</v>
      </c>
      <c r="BA29" s="58">
        <f>SUMIFS(cp_cmd!$G:$G,cp_cmd!$D:$D,"="&amp;$B29,cp_cmd!$I:$I,"="&amp;BA$1,cp_cmd!$J:$J,"=500g")</f>
        <v>0</v>
      </c>
      <c r="BB29" s="53">
        <f>SUMIFS(cp_cmd!$G:$G,cp_cmd!$D:$D,"="&amp;$B29,cp_cmd!$I:$I,"="&amp;BB$1,cp_cmd!$J:$J,"=500g")</f>
        <v>0</v>
      </c>
      <c r="BC29" s="54">
        <f>SUMIFS(cp_cmd!$G:$G,cp_cmd!$D:$D,"="&amp;$B29,cp_cmd!$I:$I,"="&amp;BC$1,cp_cmd!$J:$J,"=350g")</f>
        <v>0</v>
      </c>
      <c r="BD29" s="54">
        <f>SUMIFS(cp_cmd!$G:$G,cp_cmd!$D:$D,"="&amp;$B29,cp_cmd!$I:$I,"="&amp;BD$1,cp_cmd!$J:$J,"=350g")</f>
        <v>0</v>
      </c>
      <c r="BE29" s="54">
        <f>SUMIFS(cp_cmd!$G:$G,cp_cmd!$D:$D,"="&amp;$B29,cp_cmd!$I:$I,"="&amp;BE$1,cp_cmd!$J:$J,"=350g")</f>
        <v>0</v>
      </c>
      <c r="BF29" s="53">
        <f>SUMIFS(cp_cmd!$G:$G,cp_cmd!$D:$D,"="&amp;$B29,cp_cmd!$I:$I,"="&amp;BF$1,cp_cmd!$J:$J,"=500g")</f>
        <v>0</v>
      </c>
      <c r="BG29" s="53">
        <f>SUMIFS(cp_cmd!$G:$G,cp_cmd!$D:$D,"="&amp;$B29,cp_cmd!$I:$I,"="&amp;BG$1,cp_cmd!$J:$J,"=500g")</f>
        <v>0</v>
      </c>
      <c r="BH29" s="54">
        <f>SUMIFS(cp_cmd!$G:$G,cp_cmd!$D:$D,"="&amp;$B29,cp_cmd!$I:$I,"="&amp;BH$1,cp_cmd!$J:$J,"=120g")</f>
        <v>0</v>
      </c>
      <c r="BI29" s="54">
        <f>SUMIFS(cp_cmd!$G:$G,cp_cmd!$D:$D,"="&amp;$B29,cp_cmd!$I:$I,"="&amp;BI$1,cp_cmd!$J:$J,"=120g")</f>
        <v>0</v>
      </c>
      <c r="BJ29" s="54">
        <f>SUMIFS(cp_cmd!$G:$G,cp_cmd!$D:$D,"="&amp;$B29,cp_cmd!$I:$I,"="&amp;BJ$1,cp_cmd!$J:$J,"=260g")</f>
        <v>0</v>
      </c>
      <c r="BK29" s="53">
        <f>SUMIFS(cp_cmd!$G:$G,cp_cmd!$D:$D,"="&amp;$B29,cp_cmd!$I:$I,"="&amp;BK$1,cp_cmd!$J:$J,"=500g")</f>
        <v>0</v>
      </c>
      <c r="BL29" s="54">
        <f t="shared" si="0"/>
        <v>0</v>
      </c>
      <c r="BM29" s="61"/>
      <c r="BP29" s="17">
        <f>SUMPRODUCT(D29:BI29,D$46:BI$46)*(1-BO29/100)</f>
        <v>0</v>
      </c>
    </row>
    <row r="30" spans="1:68" s="17" customFormat="1" ht="38.25" customHeight="1">
      <c r="A30" s="66"/>
      <c r="B30" s="59" t="str">
        <f>cp_bl!L29</f>
        <v/>
      </c>
      <c r="C30" s="60"/>
      <c r="D30" s="53">
        <f>SUMIFS(cp_cmd!$G:$G,cp_cmd!$D:$D,"="&amp;$B30,cp_cmd!$I:$I,"="&amp;D$1,cp_cmd!$J:$J,"=500g")</f>
        <v>0</v>
      </c>
      <c r="E30" s="53">
        <f>SUMIFS(cp_cmd!$G:$G,cp_cmd!$D:$D,"="&amp;$B30,cp_cmd!$I:$I,"="&amp;D$1,cp_cmd!$J:$J,"=1000g")</f>
        <v>0</v>
      </c>
      <c r="F30" s="53">
        <f>SUMIFS(cp_cmd!$G:$G,cp_cmd!$D:$D,"="&amp;$B30,cp_cmd!$I:$I,"="&amp;D$1,cp_cmd!$J:$J,"=3000g")</f>
        <v>0</v>
      </c>
      <c r="G30" s="54"/>
      <c r="H30" s="53">
        <f>SUMIFS(cp_cmd!$G:$G,cp_cmd!$D:$D,"="&amp;$B30,cp_cmd!$I:$I,"="&amp;H$1,cp_cmd!$J:$J,"=1000g")</f>
        <v>0</v>
      </c>
      <c r="I30" s="54">
        <f>SUMIFS(cp_cmd!$G:$G,cp_cmd!$D:$D,"="&amp;$B30,cp_cmd!$I:$I,"="&amp;I$1,cp_cmd!$J:$J,"=500g")</f>
        <v>0</v>
      </c>
      <c r="J30" s="55"/>
      <c r="K30" s="54">
        <f>SUMIFS(cp_cmd!$G:$G,cp_cmd!$D:$D,"="&amp;$B30,cp_cmd!$I:$I,"="&amp;K$1,cp_cmd!$J:$J,"=500g")</f>
        <v>0</v>
      </c>
      <c r="L30" s="54">
        <f>SUMIFS(cp_cmd!$G:$G,cp_cmd!$D:$D,"="&amp;$B30,cp_cmd!$I:$I,"="&amp;K$1,cp_cmd!$J:$J,"=1000g")</f>
        <v>0</v>
      </c>
      <c r="M30" s="54">
        <f>SUMIFS(cp_cmd!$G:$G,cp_cmd!$D:$D,"="&amp;$B30,cp_cmd!$I:$I,"="&amp;K$1,cp_cmd!$J:$J,"=3000g")</f>
        <v>0</v>
      </c>
      <c r="N30" s="54">
        <f>SUMIFS(cp_cmd!$G:$G,cp_cmd!$D:$D,"="&amp;$B30,cp_cmd!$I:$I,"="&amp;N$1,cp_cmd!$J:$J,"=500g")</f>
        <v>0</v>
      </c>
      <c r="O30" s="54"/>
      <c r="P30" s="55"/>
      <c r="Q30" s="54">
        <f>SUMIFS(cp_cmd!$G:$G,cp_cmd!$D:$D,"="&amp;$B30,cp_cmd!$I:$I,"="&amp;Q$1,cp_cmd!$J:$J,"=500g")</f>
        <v>0</v>
      </c>
      <c r="R30" s="54">
        <f>SUMIFS(cp_cmd!$G:$G,cp_cmd!$D:$D,"="&amp;$B30,cp_cmd!$I:$I,"="&amp;Q$1,cp_cmd!$J:$J,"=1000g")</f>
        <v>0</v>
      </c>
      <c r="S30" s="53">
        <f>SUMIFS(cp_cmd!$G:$G,cp_cmd!$D:$D,"="&amp;$B30,cp_cmd!$I:$I,"="&amp;S$1,cp_cmd!$J:$J,"=500g")</f>
        <v>0</v>
      </c>
      <c r="T30" s="55"/>
      <c r="U30" s="54">
        <f>SUMIFS(cp_cmd!$G:$G,cp_cmd!$D:$D,"="&amp;$B30,cp_cmd!$I:$I,"="&amp;U$1,cp_cmd!$J:$J,"=500g")</f>
        <v>0</v>
      </c>
      <c r="V30" s="54">
        <f>SUMIFS(cp_cmd!$G:$G,cp_cmd!$D:$D,"="&amp;$B30,cp_cmd!$I:$I,"="&amp;U$1,cp_cmd!$J:$J,"=1000g")</f>
        <v>0</v>
      </c>
      <c r="W30" s="54">
        <f>SUMIFS(cp_cmd!$G:$G,cp_cmd!$D:$D,"="&amp;$B30,cp_cmd!$I:$I,"="&amp;U$1,cp_cmd!$J:$J,"=2000g")</f>
        <v>0</v>
      </c>
      <c r="X30" s="55"/>
      <c r="Y30" s="56">
        <f>SUMIFS(cp_cmd!$G:$G,cp_cmd!$D:$D,"="&amp;$B30,cp_cmd!$I:$I,"="&amp;Y$1,cp_cmd!$J:$J,"=500g")</f>
        <v>0</v>
      </c>
      <c r="Z30" s="56">
        <f>SUMIFS(cp_cmd!$G:$G,cp_cmd!$D:$D,"="&amp;$B30,cp_cmd!$I:$I,"="&amp;Y$1,cp_cmd!$J:$J,"=1000g")</f>
        <v>0</v>
      </c>
      <c r="AA30" s="56">
        <f>SUMIFS(cp_cmd!$G:$G,cp_cmd!$D:$D,"="&amp;$B30,cp_cmd!$I:$I,"="&amp;Y$1,cp_cmd!$J:$J,"=3000g")</f>
        <v>0</v>
      </c>
      <c r="AB30" s="55"/>
      <c r="AC30" s="54">
        <f>SUMIFS(cp_cmd!$G:$G,cp_cmd!$D:$D,"="&amp;$B30,cp_cmd!$I:$I,"="&amp;AC$1,cp_cmd!$J:$J,"=500g")</f>
        <v>0</v>
      </c>
      <c r="AD30" s="54">
        <f>SUMIFS(cp_cmd!$G:$G,cp_cmd!$D:$D,"="&amp;$B30,cp_cmd!$I:$I,"="&amp;AC$1,cp_cmd!$J:$J,"=1000g")</f>
        <v>0</v>
      </c>
      <c r="AE30" s="55"/>
      <c r="AF30" s="55"/>
      <c r="AG30" s="55"/>
      <c r="AH30" s="55"/>
      <c r="AI30" s="54">
        <f>SUMIFS(cp_cmd!$G:$G,cp_cmd!$D:$D,"="&amp;$B30,cp_cmd!$I:$I,"="&amp;AI$1,cp_cmd!$J:$J,"=500g")</f>
        <v>0</v>
      </c>
      <c r="AJ30" s="54">
        <f>SUMIFS(cp_cmd!$G:$G,cp_cmd!$D:$D,"="&amp;$B30,cp_cmd!$I:$I,"="&amp;AI$1,cp_cmd!$J:$J,"=1000g")</f>
        <v>0</v>
      </c>
      <c r="AK30" s="57"/>
      <c r="AL30" s="58"/>
      <c r="AM30" s="55"/>
      <c r="AN30" s="55"/>
      <c r="AO30" s="55"/>
      <c r="AP30" s="55"/>
      <c r="AQ30" s="55"/>
      <c r="AR30" s="55"/>
      <c r="AS30" s="55"/>
      <c r="AT30" s="55"/>
      <c r="AU30" s="55"/>
      <c r="AV30" s="55"/>
      <c r="AW30" s="54">
        <f>SUMIFS(cp_cmd!$G:$G,cp_cmd!$D:$D,"="&amp;$B30,cp_cmd!$I:$I,"="&amp;AW$1,cp_cmd!$J:$J,"=500g")</f>
        <v>0</v>
      </c>
      <c r="AX30" s="54">
        <f>SUMIFS(cp_cmd!$G:$G,cp_cmd!$D:$D,"="&amp;$B30,cp_cmd!$I:$I,"="&amp;AX$1,cp_cmd!$J:$J,"=500g")</f>
        <v>0</v>
      </c>
      <c r="AY30" s="54">
        <f>SUMIFS(cp_cmd!$G:$G,cp_cmd!$D:$D,"="&amp;$B30,cp_cmd!$I:$I,"="&amp;AX$1,cp_cmd!$J:$J,"=1000g")</f>
        <v>0</v>
      </c>
      <c r="AZ30" s="57">
        <f>SUMIFS(cp_cmd!$G:$G,cp_cmd!$D:$D,"="&amp;$B30,cp_cmd!$I:$I,"="&amp;AZ$1,cp_cmd!$J:$J,"=2000g")</f>
        <v>0</v>
      </c>
      <c r="BA30" s="58">
        <f>SUMIFS(cp_cmd!$G:$G,cp_cmd!$D:$D,"="&amp;$B30,cp_cmd!$I:$I,"="&amp;BA$1,cp_cmd!$J:$J,"=500g")</f>
        <v>0</v>
      </c>
      <c r="BB30" s="53">
        <f>SUMIFS(cp_cmd!$G:$G,cp_cmd!$D:$D,"="&amp;$B30,cp_cmd!$I:$I,"="&amp;BB$1,cp_cmd!$J:$J,"=500g")</f>
        <v>0</v>
      </c>
      <c r="BC30" s="54">
        <f>SUMIFS(cp_cmd!$G:$G,cp_cmd!$D:$D,"="&amp;$B30,cp_cmd!$I:$I,"="&amp;BC$1,cp_cmd!$J:$J,"=350g")</f>
        <v>0</v>
      </c>
      <c r="BD30" s="54">
        <f>SUMIFS(cp_cmd!$G:$G,cp_cmd!$D:$D,"="&amp;$B30,cp_cmd!$I:$I,"="&amp;BD$1,cp_cmd!$J:$J,"=350g")</f>
        <v>0</v>
      </c>
      <c r="BE30" s="54">
        <f>SUMIFS(cp_cmd!$G:$G,cp_cmd!$D:$D,"="&amp;$B30,cp_cmd!$I:$I,"="&amp;BE$1,cp_cmd!$J:$J,"=350g")</f>
        <v>0</v>
      </c>
      <c r="BF30" s="53">
        <f>SUMIFS(cp_cmd!$G:$G,cp_cmd!$D:$D,"="&amp;$B30,cp_cmd!$I:$I,"="&amp;BF$1,cp_cmd!$J:$J,"=500g")</f>
        <v>0</v>
      </c>
      <c r="BG30" s="53">
        <f>SUMIFS(cp_cmd!$G:$G,cp_cmd!$D:$D,"="&amp;$B30,cp_cmd!$I:$I,"="&amp;BG$1,cp_cmd!$J:$J,"=500g")</f>
        <v>0</v>
      </c>
      <c r="BH30" s="54">
        <f>SUMIFS(cp_cmd!$G:$G,cp_cmd!$D:$D,"="&amp;$B30,cp_cmd!$I:$I,"="&amp;BH$1,cp_cmd!$J:$J,"=120g")</f>
        <v>0</v>
      </c>
      <c r="BI30" s="54">
        <f>SUMIFS(cp_cmd!$G:$G,cp_cmd!$D:$D,"="&amp;$B30,cp_cmd!$I:$I,"="&amp;BI$1,cp_cmd!$J:$J,"=120g")</f>
        <v>0</v>
      </c>
      <c r="BJ30" s="54">
        <f>SUMIFS(cp_cmd!$G:$G,cp_cmd!$D:$D,"="&amp;$B30,cp_cmd!$I:$I,"="&amp;BJ$1,cp_cmd!$J:$J,"=260g")</f>
        <v>0</v>
      </c>
      <c r="BK30" s="53">
        <f>SUMIFS(cp_cmd!$G:$G,cp_cmd!$D:$D,"="&amp;$B30,cp_cmd!$I:$I,"="&amp;BK$1,cp_cmd!$J:$J,"=500g")</f>
        <v>0</v>
      </c>
      <c r="BL30" s="54">
        <f t="shared" si="0"/>
        <v>0</v>
      </c>
      <c r="BM30" s="61"/>
    </row>
    <row r="31" spans="1:68" s="17" customFormat="1" ht="38.25" customHeight="1">
      <c r="A31" s="66"/>
      <c r="B31" s="59" t="str">
        <f>cp_bl!L30</f>
        <v/>
      </c>
      <c r="C31" s="60"/>
      <c r="D31" s="53">
        <f>SUMIFS(cp_cmd!$G:$G,cp_cmd!$D:$D,"="&amp;$B31,cp_cmd!$I:$I,"="&amp;D$1,cp_cmd!$J:$J,"=500g")</f>
        <v>0</v>
      </c>
      <c r="E31" s="53">
        <f>SUMIFS(cp_cmd!$G:$G,cp_cmd!$D:$D,"="&amp;$B31,cp_cmd!$I:$I,"="&amp;D$1,cp_cmd!$J:$J,"=1000g")</f>
        <v>0</v>
      </c>
      <c r="F31" s="53">
        <f>SUMIFS(cp_cmd!$G:$G,cp_cmd!$D:$D,"="&amp;$B31,cp_cmd!$I:$I,"="&amp;D$1,cp_cmd!$J:$J,"=3000g")</f>
        <v>0</v>
      </c>
      <c r="G31" s="54"/>
      <c r="H31" s="53">
        <f>SUMIFS(cp_cmd!$G:$G,cp_cmd!$D:$D,"="&amp;$B31,cp_cmd!$I:$I,"="&amp;H$1,cp_cmd!$J:$J,"=1000g")</f>
        <v>0</v>
      </c>
      <c r="I31" s="54">
        <f>SUMIFS(cp_cmd!$G:$G,cp_cmd!$D:$D,"="&amp;$B31,cp_cmd!$I:$I,"="&amp;I$1,cp_cmd!$J:$J,"=500g")</f>
        <v>0</v>
      </c>
      <c r="J31" s="55"/>
      <c r="K31" s="54">
        <f>SUMIFS(cp_cmd!$G:$G,cp_cmd!$D:$D,"="&amp;$B31,cp_cmd!$I:$I,"="&amp;K$1,cp_cmd!$J:$J,"=500g")</f>
        <v>0</v>
      </c>
      <c r="L31" s="54">
        <f>SUMIFS(cp_cmd!$G:$G,cp_cmd!$D:$D,"="&amp;$B31,cp_cmd!$I:$I,"="&amp;K$1,cp_cmd!$J:$J,"=1000g")</f>
        <v>0</v>
      </c>
      <c r="M31" s="54">
        <f>SUMIFS(cp_cmd!$G:$G,cp_cmd!$D:$D,"="&amp;$B31,cp_cmd!$I:$I,"="&amp;K$1,cp_cmd!$J:$J,"=3000g")</f>
        <v>0</v>
      </c>
      <c r="N31" s="54">
        <f>SUMIFS(cp_cmd!$G:$G,cp_cmd!$D:$D,"="&amp;$B31,cp_cmd!$I:$I,"="&amp;N$1,cp_cmd!$J:$J,"=500g")</f>
        <v>0</v>
      </c>
      <c r="O31" s="54"/>
      <c r="P31" s="55"/>
      <c r="Q31" s="54">
        <f>SUMIFS(cp_cmd!$G:$G,cp_cmd!$D:$D,"="&amp;$B31,cp_cmd!$I:$I,"="&amp;Q$1,cp_cmd!$J:$J,"=500g")</f>
        <v>0</v>
      </c>
      <c r="R31" s="54">
        <f>SUMIFS(cp_cmd!$G:$G,cp_cmd!$D:$D,"="&amp;$B31,cp_cmd!$I:$I,"="&amp;Q$1,cp_cmd!$J:$J,"=1000g")</f>
        <v>0</v>
      </c>
      <c r="S31" s="53">
        <f>SUMIFS(cp_cmd!$G:$G,cp_cmd!$D:$D,"="&amp;$B31,cp_cmd!$I:$I,"="&amp;S$1,cp_cmd!$J:$J,"=500g")</f>
        <v>0</v>
      </c>
      <c r="T31" s="55"/>
      <c r="U31" s="54">
        <f>SUMIFS(cp_cmd!$G:$G,cp_cmd!$D:$D,"="&amp;$B31,cp_cmd!$I:$I,"="&amp;U$1,cp_cmd!$J:$J,"=500g")</f>
        <v>0</v>
      </c>
      <c r="V31" s="54">
        <f>SUMIFS(cp_cmd!$G:$G,cp_cmd!$D:$D,"="&amp;$B31,cp_cmd!$I:$I,"="&amp;U$1,cp_cmd!$J:$J,"=1000g")</f>
        <v>0</v>
      </c>
      <c r="W31" s="54">
        <f>SUMIFS(cp_cmd!$G:$G,cp_cmd!$D:$D,"="&amp;$B31,cp_cmd!$I:$I,"="&amp;U$1,cp_cmd!$J:$J,"=2000g")</f>
        <v>0</v>
      </c>
      <c r="X31" s="55"/>
      <c r="Y31" s="56">
        <f>SUMIFS(cp_cmd!$G:$G,cp_cmd!$D:$D,"="&amp;$B31,cp_cmd!$I:$I,"="&amp;Y$1,cp_cmd!$J:$J,"=500g")</f>
        <v>0</v>
      </c>
      <c r="Z31" s="56">
        <f>SUMIFS(cp_cmd!$G:$G,cp_cmd!$D:$D,"="&amp;$B31,cp_cmd!$I:$I,"="&amp;Y$1,cp_cmd!$J:$J,"=1000g")</f>
        <v>0</v>
      </c>
      <c r="AA31" s="56">
        <f>SUMIFS(cp_cmd!$G:$G,cp_cmd!$D:$D,"="&amp;$B31,cp_cmd!$I:$I,"="&amp;Y$1,cp_cmd!$J:$J,"=3000g")</f>
        <v>0</v>
      </c>
      <c r="AB31" s="55"/>
      <c r="AC31" s="54">
        <f>SUMIFS(cp_cmd!$G:$G,cp_cmd!$D:$D,"="&amp;$B31,cp_cmd!$I:$I,"="&amp;AC$1,cp_cmd!$J:$J,"=500g")</f>
        <v>0</v>
      </c>
      <c r="AD31" s="54">
        <f>SUMIFS(cp_cmd!$G:$G,cp_cmd!$D:$D,"="&amp;$B31,cp_cmd!$I:$I,"="&amp;AC$1,cp_cmd!$J:$J,"=1000g")</f>
        <v>0</v>
      </c>
      <c r="AE31" s="55"/>
      <c r="AF31" s="55"/>
      <c r="AG31" s="55"/>
      <c r="AH31" s="55"/>
      <c r="AI31" s="54">
        <f>SUMIFS(cp_cmd!$G:$G,cp_cmd!$D:$D,"="&amp;$B31,cp_cmd!$I:$I,"="&amp;AI$1,cp_cmd!$J:$J,"=500g")</f>
        <v>0</v>
      </c>
      <c r="AJ31" s="54">
        <f>SUMIFS(cp_cmd!$G:$G,cp_cmd!$D:$D,"="&amp;$B31,cp_cmd!$I:$I,"="&amp;AI$1,cp_cmd!$J:$J,"=1000g")</f>
        <v>0</v>
      </c>
      <c r="AK31" s="57"/>
      <c r="AL31" s="58"/>
      <c r="AM31" s="55"/>
      <c r="AN31" s="55"/>
      <c r="AO31" s="55"/>
      <c r="AP31" s="55"/>
      <c r="AQ31" s="55"/>
      <c r="AR31" s="55"/>
      <c r="AS31" s="55"/>
      <c r="AT31" s="55"/>
      <c r="AU31" s="55"/>
      <c r="AV31" s="55"/>
      <c r="AW31" s="54">
        <f>SUMIFS(cp_cmd!$G:$G,cp_cmd!$D:$D,"="&amp;$B31,cp_cmd!$I:$I,"="&amp;AW$1,cp_cmd!$J:$J,"=500g")</f>
        <v>0</v>
      </c>
      <c r="AX31" s="54">
        <f>SUMIFS(cp_cmd!$G:$G,cp_cmd!$D:$D,"="&amp;$B31,cp_cmd!$I:$I,"="&amp;AX$1,cp_cmd!$J:$J,"=500g")</f>
        <v>0</v>
      </c>
      <c r="AY31" s="54">
        <f>SUMIFS(cp_cmd!$G:$G,cp_cmd!$D:$D,"="&amp;$B31,cp_cmd!$I:$I,"="&amp;AX$1,cp_cmd!$J:$J,"=1000g")</f>
        <v>0</v>
      </c>
      <c r="AZ31" s="57">
        <f>SUMIFS(cp_cmd!$G:$G,cp_cmd!$D:$D,"="&amp;$B31,cp_cmd!$I:$I,"="&amp;AZ$1,cp_cmd!$J:$J,"=2000g")</f>
        <v>0</v>
      </c>
      <c r="BA31" s="58">
        <f>SUMIFS(cp_cmd!$G:$G,cp_cmd!$D:$D,"="&amp;$B31,cp_cmd!$I:$I,"="&amp;BA$1,cp_cmd!$J:$J,"=500g")</f>
        <v>0</v>
      </c>
      <c r="BB31" s="53">
        <f>SUMIFS(cp_cmd!$G:$G,cp_cmd!$D:$D,"="&amp;$B31,cp_cmd!$I:$I,"="&amp;BB$1,cp_cmd!$J:$J,"=500g")</f>
        <v>0</v>
      </c>
      <c r="BC31" s="54">
        <f>SUMIFS(cp_cmd!$G:$G,cp_cmd!$D:$D,"="&amp;$B31,cp_cmd!$I:$I,"="&amp;BC$1,cp_cmd!$J:$J,"=350g")</f>
        <v>0</v>
      </c>
      <c r="BD31" s="54">
        <f>SUMIFS(cp_cmd!$G:$G,cp_cmd!$D:$D,"="&amp;$B31,cp_cmd!$I:$I,"="&amp;BD$1,cp_cmd!$J:$J,"=350g")</f>
        <v>0</v>
      </c>
      <c r="BE31" s="54">
        <f>SUMIFS(cp_cmd!$G:$G,cp_cmd!$D:$D,"="&amp;$B31,cp_cmd!$I:$I,"="&amp;BE$1,cp_cmd!$J:$J,"=350g")</f>
        <v>0</v>
      </c>
      <c r="BF31" s="53">
        <f>SUMIFS(cp_cmd!$G:$G,cp_cmd!$D:$D,"="&amp;$B31,cp_cmd!$I:$I,"="&amp;BF$1,cp_cmd!$J:$J,"=500g")</f>
        <v>0</v>
      </c>
      <c r="BG31" s="53">
        <f>SUMIFS(cp_cmd!$G:$G,cp_cmd!$D:$D,"="&amp;$B31,cp_cmd!$I:$I,"="&amp;BG$1,cp_cmd!$J:$J,"=500g")</f>
        <v>0</v>
      </c>
      <c r="BH31" s="54">
        <f>SUMIFS(cp_cmd!$G:$G,cp_cmd!$D:$D,"="&amp;$B31,cp_cmd!$I:$I,"="&amp;BH$1,cp_cmd!$J:$J,"=120g")</f>
        <v>0</v>
      </c>
      <c r="BI31" s="54">
        <f>SUMIFS(cp_cmd!$G:$G,cp_cmd!$D:$D,"="&amp;$B31,cp_cmd!$I:$I,"="&amp;BI$1,cp_cmd!$J:$J,"=120g")</f>
        <v>0</v>
      </c>
      <c r="BJ31" s="54">
        <f>SUMIFS(cp_cmd!$G:$G,cp_cmd!$D:$D,"="&amp;$B31,cp_cmd!$I:$I,"="&amp;BJ$1,cp_cmd!$J:$J,"=260g")</f>
        <v>0</v>
      </c>
      <c r="BK31" s="53">
        <f>SUMIFS(cp_cmd!$G:$G,cp_cmd!$D:$D,"="&amp;$B31,cp_cmd!$I:$I,"="&amp;BK$1,cp_cmd!$J:$J,"=500g")</f>
        <v>0</v>
      </c>
      <c r="BL31" s="54">
        <f t="shared" si="0"/>
        <v>0</v>
      </c>
      <c r="BM31" s="61"/>
    </row>
    <row r="32" spans="1:68" s="17" customFormat="1" ht="38.25" customHeight="1">
      <c r="A32" s="66"/>
      <c r="B32" s="59" t="str">
        <f>cp_bl!L31</f>
        <v/>
      </c>
      <c r="C32" s="60"/>
      <c r="D32" s="53">
        <f>SUMIFS(cp_cmd!$G:$G,cp_cmd!$D:$D,"="&amp;$B32,cp_cmd!$I:$I,"="&amp;D$1,cp_cmd!$J:$J,"=500g")</f>
        <v>0</v>
      </c>
      <c r="E32" s="53">
        <f>SUMIFS(cp_cmd!$G:$G,cp_cmd!$D:$D,"="&amp;$B32,cp_cmd!$I:$I,"="&amp;D$1,cp_cmd!$J:$J,"=1000g")</f>
        <v>0</v>
      </c>
      <c r="F32" s="53">
        <f>SUMIFS(cp_cmd!$G:$G,cp_cmd!$D:$D,"="&amp;$B32,cp_cmd!$I:$I,"="&amp;D$1,cp_cmd!$J:$J,"=3000g")</f>
        <v>0</v>
      </c>
      <c r="G32" s="54"/>
      <c r="H32" s="53">
        <f>SUMIFS(cp_cmd!$G:$G,cp_cmd!$D:$D,"="&amp;$B32,cp_cmd!$I:$I,"="&amp;H$1,cp_cmd!$J:$J,"=1000g")</f>
        <v>0</v>
      </c>
      <c r="I32" s="54">
        <f>SUMIFS(cp_cmd!$G:$G,cp_cmd!$D:$D,"="&amp;$B32,cp_cmd!$I:$I,"="&amp;I$1,cp_cmd!$J:$J,"=500g")</f>
        <v>0</v>
      </c>
      <c r="J32" s="55"/>
      <c r="K32" s="54">
        <f>SUMIFS(cp_cmd!$G:$G,cp_cmd!$D:$D,"="&amp;$B32,cp_cmd!$I:$I,"="&amp;K$1,cp_cmd!$J:$J,"=500g")</f>
        <v>0</v>
      </c>
      <c r="L32" s="54">
        <f>SUMIFS(cp_cmd!$G:$G,cp_cmd!$D:$D,"="&amp;$B32,cp_cmd!$I:$I,"="&amp;K$1,cp_cmd!$J:$J,"=1000g")</f>
        <v>0</v>
      </c>
      <c r="M32" s="54">
        <f>SUMIFS(cp_cmd!$G:$G,cp_cmd!$D:$D,"="&amp;$B32,cp_cmd!$I:$I,"="&amp;K$1,cp_cmd!$J:$J,"=3000g")</f>
        <v>0</v>
      </c>
      <c r="N32" s="54">
        <f>SUMIFS(cp_cmd!$G:$G,cp_cmd!$D:$D,"="&amp;$B32,cp_cmd!$I:$I,"="&amp;N$1,cp_cmd!$J:$J,"=500g")</f>
        <v>0</v>
      </c>
      <c r="O32" s="54"/>
      <c r="P32" s="55"/>
      <c r="Q32" s="54">
        <f>SUMIFS(cp_cmd!$G:$G,cp_cmd!$D:$D,"="&amp;$B32,cp_cmd!$I:$I,"="&amp;Q$1,cp_cmd!$J:$J,"=500g")</f>
        <v>0</v>
      </c>
      <c r="R32" s="54">
        <f>SUMIFS(cp_cmd!$G:$G,cp_cmd!$D:$D,"="&amp;$B32,cp_cmd!$I:$I,"="&amp;Q$1,cp_cmd!$J:$J,"=1000g")</f>
        <v>0</v>
      </c>
      <c r="S32" s="53">
        <f>SUMIFS(cp_cmd!$G:$G,cp_cmd!$D:$D,"="&amp;$B32,cp_cmd!$I:$I,"="&amp;S$1,cp_cmd!$J:$J,"=500g")</f>
        <v>0</v>
      </c>
      <c r="T32" s="55"/>
      <c r="U32" s="54">
        <f>SUMIFS(cp_cmd!$G:$G,cp_cmd!$D:$D,"="&amp;$B32,cp_cmd!$I:$I,"="&amp;U$1,cp_cmd!$J:$J,"=500g")</f>
        <v>0</v>
      </c>
      <c r="V32" s="54">
        <f>SUMIFS(cp_cmd!$G:$G,cp_cmd!$D:$D,"="&amp;$B32,cp_cmd!$I:$I,"="&amp;U$1,cp_cmd!$J:$J,"=1000g")</f>
        <v>0</v>
      </c>
      <c r="W32" s="54">
        <f>SUMIFS(cp_cmd!$G:$G,cp_cmd!$D:$D,"="&amp;$B32,cp_cmd!$I:$I,"="&amp;U$1,cp_cmd!$J:$J,"=2000g")</f>
        <v>0</v>
      </c>
      <c r="X32" s="55"/>
      <c r="Y32" s="56">
        <f>SUMIFS(cp_cmd!$G:$G,cp_cmd!$D:$D,"="&amp;$B32,cp_cmd!$I:$I,"="&amp;Y$1,cp_cmd!$J:$J,"=500g")</f>
        <v>0</v>
      </c>
      <c r="Z32" s="56">
        <f>SUMIFS(cp_cmd!$G:$G,cp_cmd!$D:$D,"="&amp;$B32,cp_cmd!$I:$I,"="&amp;Y$1,cp_cmd!$J:$J,"=1000g")</f>
        <v>0</v>
      </c>
      <c r="AA32" s="56">
        <f>SUMIFS(cp_cmd!$G:$G,cp_cmd!$D:$D,"="&amp;$B32,cp_cmd!$I:$I,"="&amp;Y$1,cp_cmd!$J:$J,"=3000g")</f>
        <v>0</v>
      </c>
      <c r="AB32" s="55"/>
      <c r="AC32" s="54">
        <f>SUMIFS(cp_cmd!$G:$G,cp_cmd!$D:$D,"="&amp;$B32,cp_cmd!$I:$I,"="&amp;AC$1,cp_cmd!$J:$J,"=500g")</f>
        <v>0</v>
      </c>
      <c r="AD32" s="54">
        <f>SUMIFS(cp_cmd!$G:$G,cp_cmd!$D:$D,"="&amp;$B32,cp_cmd!$I:$I,"="&amp;AC$1,cp_cmd!$J:$J,"=1000g")</f>
        <v>0</v>
      </c>
      <c r="AE32" s="55"/>
      <c r="AF32" s="55"/>
      <c r="AG32" s="55"/>
      <c r="AH32" s="55"/>
      <c r="AI32" s="54">
        <f>SUMIFS(cp_cmd!$G:$G,cp_cmd!$D:$D,"="&amp;$B32,cp_cmd!$I:$I,"="&amp;AI$1,cp_cmd!$J:$J,"=500g")</f>
        <v>0</v>
      </c>
      <c r="AJ32" s="54">
        <f>SUMIFS(cp_cmd!$G:$G,cp_cmd!$D:$D,"="&amp;$B32,cp_cmd!$I:$I,"="&amp;AI$1,cp_cmd!$J:$J,"=1000g")</f>
        <v>0</v>
      </c>
      <c r="AK32" s="57"/>
      <c r="AL32" s="58"/>
      <c r="AM32" s="55"/>
      <c r="AN32" s="55"/>
      <c r="AO32" s="55"/>
      <c r="AP32" s="55"/>
      <c r="AQ32" s="55"/>
      <c r="AR32" s="55"/>
      <c r="AS32" s="55"/>
      <c r="AT32" s="55"/>
      <c r="AU32" s="55"/>
      <c r="AV32" s="55"/>
      <c r="AW32" s="54">
        <f>SUMIFS(cp_cmd!$G:$G,cp_cmd!$D:$D,"="&amp;$B32,cp_cmd!$I:$I,"="&amp;AW$1,cp_cmd!$J:$J,"=500g")</f>
        <v>0</v>
      </c>
      <c r="AX32" s="54">
        <f>SUMIFS(cp_cmd!$G:$G,cp_cmd!$D:$D,"="&amp;$B32,cp_cmd!$I:$I,"="&amp;AX$1,cp_cmd!$J:$J,"=500g")</f>
        <v>0</v>
      </c>
      <c r="AY32" s="54">
        <f>SUMIFS(cp_cmd!$G:$G,cp_cmd!$D:$D,"="&amp;$B32,cp_cmd!$I:$I,"="&amp;AX$1,cp_cmd!$J:$J,"=1000g")</f>
        <v>0</v>
      </c>
      <c r="AZ32" s="57">
        <f>SUMIFS(cp_cmd!$G:$G,cp_cmd!$D:$D,"="&amp;$B32,cp_cmd!$I:$I,"="&amp;AZ$1,cp_cmd!$J:$J,"=2000g")</f>
        <v>0</v>
      </c>
      <c r="BA32" s="58">
        <f>SUMIFS(cp_cmd!$G:$G,cp_cmd!$D:$D,"="&amp;$B32,cp_cmd!$I:$I,"="&amp;BA$1,cp_cmd!$J:$J,"=500g")</f>
        <v>0</v>
      </c>
      <c r="BB32" s="53">
        <f>SUMIFS(cp_cmd!$G:$G,cp_cmd!$D:$D,"="&amp;$B32,cp_cmd!$I:$I,"="&amp;BB$1,cp_cmd!$J:$J,"=500g")</f>
        <v>0</v>
      </c>
      <c r="BC32" s="54">
        <f>SUMIFS(cp_cmd!$G:$G,cp_cmd!$D:$D,"="&amp;$B32,cp_cmd!$I:$I,"="&amp;BC$1,cp_cmd!$J:$J,"=350g")</f>
        <v>0</v>
      </c>
      <c r="BD32" s="54">
        <f>SUMIFS(cp_cmd!$G:$G,cp_cmd!$D:$D,"="&amp;$B32,cp_cmd!$I:$I,"="&amp;BD$1,cp_cmd!$J:$J,"=350g")</f>
        <v>0</v>
      </c>
      <c r="BE32" s="54">
        <f>SUMIFS(cp_cmd!$G:$G,cp_cmd!$D:$D,"="&amp;$B32,cp_cmd!$I:$I,"="&amp;BE$1,cp_cmd!$J:$J,"=350g")</f>
        <v>0</v>
      </c>
      <c r="BF32" s="53">
        <f>SUMIFS(cp_cmd!$G:$G,cp_cmd!$D:$D,"="&amp;$B32,cp_cmd!$I:$I,"="&amp;BF$1,cp_cmd!$J:$J,"=500g")</f>
        <v>0</v>
      </c>
      <c r="BG32" s="53">
        <f>SUMIFS(cp_cmd!$G:$G,cp_cmd!$D:$D,"="&amp;$B32,cp_cmd!$I:$I,"="&amp;BG$1,cp_cmd!$J:$J,"=500g")</f>
        <v>0</v>
      </c>
      <c r="BH32" s="54">
        <f>SUMIFS(cp_cmd!$G:$G,cp_cmd!$D:$D,"="&amp;$B32,cp_cmd!$I:$I,"="&amp;BH$1,cp_cmd!$J:$J,"=120g")</f>
        <v>0</v>
      </c>
      <c r="BI32" s="54">
        <f>SUMIFS(cp_cmd!$G:$G,cp_cmd!$D:$D,"="&amp;$B32,cp_cmd!$I:$I,"="&amp;BI$1,cp_cmd!$J:$J,"=120g")</f>
        <v>0</v>
      </c>
      <c r="BJ32" s="54">
        <f>SUMIFS(cp_cmd!$G:$G,cp_cmd!$D:$D,"="&amp;$B32,cp_cmd!$I:$I,"="&amp;BJ$1,cp_cmd!$J:$J,"=260g")</f>
        <v>0</v>
      </c>
      <c r="BK32" s="53">
        <f>SUMIFS(cp_cmd!$G:$G,cp_cmd!$D:$D,"="&amp;$B32,cp_cmd!$I:$I,"="&amp;BK$1,cp_cmd!$J:$J,"=500g")</f>
        <v>0</v>
      </c>
      <c r="BL32" s="54">
        <f t="shared" si="0"/>
        <v>0</v>
      </c>
      <c r="BM32" s="61"/>
    </row>
    <row r="33" spans="1:69" s="17" customFormat="1" ht="38.25" customHeight="1">
      <c r="A33" s="66"/>
      <c r="B33" s="59" t="str">
        <f>cp_bl!L32</f>
        <v/>
      </c>
      <c r="C33" s="60"/>
      <c r="D33" s="53">
        <f>SUMIFS(cp_cmd!$G:$G,cp_cmd!$D:$D,"="&amp;$B33,cp_cmd!$I:$I,"="&amp;D$1,cp_cmd!$J:$J,"=500g")</f>
        <v>0</v>
      </c>
      <c r="E33" s="53">
        <f>SUMIFS(cp_cmd!$G:$G,cp_cmd!$D:$D,"="&amp;$B33,cp_cmd!$I:$I,"="&amp;D$1,cp_cmd!$J:$J,"=1000g")</f>
        <v>0</v>
      </c>
      <c r="F33" s="53">
        <f>SUMIFS(cp_cmd!$G:$G,cp_cmd!$D:$D,"="&amp;$B33,cp_cmd!$I:$I,"="&amp;D$1,cp_cmd!$J:$J,"=3000g")</f>
        <v>0</v>
      </c>
      <c r="G33" s="54"/>
      <c r="H33" s="53">
        <f>SUMIFS(cp_cmd!$G:$G,cp_cmd!$D:$D,"="&amp;$B33,cp_cmd!$I:$I,"="&amp;H$1,cp_cmd!$J:$J,"=1000g")</f>
        <v>0</v>
      </c>
      <c r="I33" s="54">
        <f>SUMIFS(cp_cmd!$G:$G,cp_cmd!$D:$D,"="&amp;$B33,cp_cmd!$I:$I,"="&amp;I$1,cp_cmd!$J:$J,"=500g")</f>
        <v>0</v>
      </c>
      <c r="J33" s="55"/>
      <c r="K33" s="54">
        <f>SUMIFS(cp_cmd!$G:$G,cp_cmd!$D:$D,"="&amp;$B33,cp_cmd!$I:$I,"="&amp;K$1,cp_cmd!$J:$J,"=500g")</f>
        <v>0</v>
      </c>
      <c r="L33" s="54">
        <f>SUMIFS(cp_cmd!$G:$G,cp_cmd!$D:$D,"="&amp;$B33,cp_cmd!$I:$I,"="&amp;K$1,cp_cmd!$J:$J,"=1000g")</f>
        <v>0</v>
      </c>
      <c r="M33" s="54">
        <f>SUMIFS(cp_cmd!$G:$G,cp_cmd!$D:$D,"="&amp;$B33,cp_cmd!$I:$I,"="&amp;K$1,cp_cmd!$J:$J,"=3000g")</f>
        <v>0</v>
      </c>
      <c r="N33" s="54">
        <f>SUMIFS(cp_cmd!$G:$G,cp_cmd!$D:$D,"="&amp;$B33,cp_cmd!$I:$I,"="&amp;N$1,cp_cmd!$J:$J,"=500g")</f>
        <v>0</v>
      </c>
      <c r="O33" s="54"/>
      <c r="P33" s="55"/>
      <c r="Q33" s="54">
        <f>SUMIFS(cp_cmd!$G:$G,cp_cmd!$D:$D,"="&amp;$B33,cp_cmd!$I:$I,"="&amp;Q$1,cp_cmd!$J:$J,"=500g")</f>
        <v>0</v>
      </c>
      <c r="R33" s="54">
        <f>SUMIFS(cp_cmd!$G:$G,cp_cmd!$D:$D,"="&amp;$B33,cp_cmd!$I:$I,"="&amp;Q$1,cp_cmd!$J:$J,"=1000g")</f>
        <v>0</v>
      </c>
      <c r="S33" s="53">
        <f>SUMIFS(cp_cmd!$G:$G,cp_cmd!$D:$D,"="&amp;$B33,cp_cmd!$I:$I,"="&amp;S$1,cp_cmd!$J:$J,"=500g")</f>
        <v>0</v>
      </c>
      <c r="T33" s="55"/>
      <c r="U33" s="54">
        <f>SUMIFS(cp_cmd!$G:$G,cp_cmd!$D:$D,"="&amp;$B33,cp_cmd!$I:$I,"="&amp;U$1,cp_cmd!$J:$J,"=500g")</f>
        <v>0</v>
      </c>
      <c r="V33" s="54">
        <f>SUMIFS(cp_cmd!$G:$G,cp_cmd!$D:$D,"="&amp;$B33,cp_cmd!$I:$I,"="&amp;U$1,cp_cmd!$J:$J,"=1000g")</f>
        <v>0</v>
      </c>
      <c r="W33" s="54">
        <f>SUMIFS(cp_cmd!$G:$G,cp_cmd!$D:$D,"="&amp;$B33,cp_cmd!$I:$I,"="&amp;U$1,cp_cmd!$J:$J,"=2000g")</f>
        <v>0</v>
      </c>
      <c r="X33" s="55"/>
      <c r="Y33" s="56">
        <f>SUMIFS(cp_cmd!$G:$G,cp_cmd!$D:$D,"="&amp;$B33,cp_cmd!$I:$I,"="&amp;Y$1,cp_cmd!$J:$J,"=500g")</f>
        <v>0</v>
      </c>
      <c r="Z33" s="56">
        <f>SUMIFS(cp_cmd!$G:$G,cp_cmd!$D:$D,"="&amp;$B33,cp_cmd!$I:$I,"="&amp;Y$1,cp_cmd!$J:$J,"=1000g")</f>
        <v>0</v>
      </c>
      <c r="AA33" s="56">
        <f>SUMIFS(cp_cmd!$G:$G,cp_cmd!$D:$D,"="&amp;$B33,cp_cmd!$I:$I,"="&amp;Y$1,cp_cmd!$J:$J,"=3000g")</f>
        <v>0</v>
      </c>
      <c r="AB33" s="55"/>
      <c r="AC33" s="54">
        <f>SUMIFS(cp_cmd!$G:$G,cp_cmd!$D:$D,"="&amp;$B33,cp_cmd!$I:$I,"="&amp;AC$1,cp_cmd!$J:$J,"=500g")</f>
        <v>0</v>
      </c>
      <c r="AD33" s="54">
        <f>SUMIFS(cp_cmd!$G:$G,cp_cmd!$D:$D,"="&amp;$B33,cp_cmd!$I:$I,"="&amp;AC$1,cp_cmd!$J:$J,"=1000g")</f>
        <v>0</v>
      </c>
      <c r="AE33" s="55"/>
      <c r="AF33" s="55"/>
      <c r="AG33" s="55"/>
      <c r="AH33" s="55"/>
      <c r="AI33" s="54">
        <f>SUMIFS(cp_cmd!$G:$G,cp_cmd!$D:$D,"="&amp;$B33,cp_cmd!$I:$I,"="&amp;AI$1,cp_cmd!$J:$J,"=500g")</f>
        <v>0</v>
      </c>
      <c r="AJ33" s="54">
        <f>SUMIFS(cp_cmd!$G:$G,cp_cmd!$D:$D,"="&amp;$B33,cp_cmd!$I:$I,"="&amp;AI$1,cp_cmd!$J:$J,"=1000g")</f>
        <v>0</v>
      </c>
      <c r="AK33" s="57"/>
      <c r="AL33" s="58"/>
      <c r="AM33" s="55"/>
      <c r="AN33" s="55"/>
      <c r="AO33" s="55"/>
      <c r="AP33" s="55"/>
      <c r="AQ33" s="55"/>
      <c r="AR33" s="55"/>
      <c r="AS33" s="55"/>
      <c r="AT33" s="55"/>
      <c r="AU33" s="55"/>
      <c r="AV33" s="55"/>
      <c r="AW33" s="54">
        <f>SUMIFS(cp_cmd!$G:$G,cp_cmd!$D:$D,"="&amp;$B33,cp_cmd!$I:$I,"="&amp;AW$1,cp_cmd!$J:$J,"=500g")</f>
        <v>0</v>
      </c>
      <c r="AX33" s="54">
        <f>SUMIFS(cp_cmd!$G:$G,cp_cmd!$D:$D,"="&amp;$B33,cp_cmd!$I:$I,"="&amp;AX$1,cp_cmd!$J:$J,"=500g")</f>
        <v>0</v>
      </c>
      <c r="AY33" s="54">
        <f>SUMIFS(cp_cmd!$G:$G,cp_cmd!$D:$D,"="&amp;$B33,cp_cmd!$I:$I,"="&amp;AX$1,cp_cmd!$J:$J,"=1000g")</f>
        <v>0</v>
      </c>
      <c r="AZ33" s="57">
        <f>SUMIFS(cp_cmd!$G:$G,cp_cmd!$D:$D,"="&amp;$B33,cp_cmd!$I:$I,"="&amp;AZ$1,cp_cmd!$J:$J,"=2000g")</f>
        <v>0</v>
      </c>
      <c r="BA33" s="58">
        <f>SUMIFS(cp_cmd!$G:$G,cp_cmd!$D:$D,"="&amp;$B33,cp_cmd!$I:$I,"="&amp;BA$1,cp_cmd!$J:$J,"=500g")</f>
        <v>0</v>
      </c>
      <c r="BB33" s="53">
        <f>SUMIFS(cp_cmd!$G:$G,cp_cmd!$D:$D,"="&amp;$B33,cp_cmd!$I:$I,"="&amp;BB$1,cp_cmd!$J:$J,"=500g")</f>
        <v>0</v>
      </c>
      <c r="BC33" s="54">
        <f>SUMIFS(cp_cmd!$G:$G,cp_cmd!$D:$D,"="&amp;$B33,cp_cmd!$I:$I,"="&amp;BC$1,cp_cmd!$J:$J,"=350g")</f>
        <v>0</v>
      </c>
      <c r="BD33" s="54">
        <f>SUMIFS(cp_cmd!$G:$G,cp_cmd!$D:$D,"="&amp;$B33,cp_cmd!$I:$I,"="&amp;BD$1,cp_cmd!$J:$J,"=350g")</f>
        <v>0</v>
      </c>
      <c r="BE33" s="54">
        <f>SUMIFS(cp_cmd!$G:$G,cp_cmd!$D:$D,"="&amp;$B33,cp_cmd!$I:$I,"="&amp;BE$1,cp_cmd!$J:$J,"=350g")</f>
        <v>0</v>
      </c>
      <c r="BF33" s="53">
        <f>SUMIFS(cp_cmd!$G:$G,cp_cmd!$D:$D,"="&amp;$B33,cp_cmd!$I:$I,"="&amp;BF$1,cp_cmd!$J:$J,"=500g")</f>
        <v>0</v>
      </c>
      <c r="BG33" s="53">
        <f>SUMIFS(cp_cmd!$G:$G,cp_cmd!$D:$D,"="&amp;$B33,cp_cmd!$I:$I,"="&amp;BG$1,cp_cmd!$J:$J,"=500g")</f>
        <v>0</v>
      </c>
      <c r="BH33" s="54">
        <f>SUMIFS(cp_cmd!$G:$G,cp_cmd!$D:$D,"="&amp;$B33,cp_cmd!$I:$I,"="&amp;BH$1,cp_cmd!$J:$J,"=120g")</f>
        <v>0</v>
      </c>
      <c r="BI33" s="54">
        <f>SUMIFS(cp_cmd!$G:$G,cp_cmd!$D:$D,"="&amp;$B33,cp_cmd!$I:$I,"="&amp;BI$1,cp_cmd!$J:$J,"=120g")</f>
        <v>0</v>
      </c>
      <c r="BJ33" s="54">
        <f>SUMIFS(cp_cmd!$G:$G,cp_cmd!$D:$D,"="&amp;$B33,cp_cmd!$I:$I,"="&amp;BJ$1,cp_cmd!$J:$J,"=260g")</f>
        <v>0</v>
      </c>
      <c r="BK33" s="53">
        <f>SUMIFS(cp_cmd!$G:$G,cp_cmd!$D:$D,"="&amp;$B33,cp_cmd!$I:$I,"="&amp;BK$1,cp_cmd!$J:$J,"=500g")</f>
        <v>0</v>
      </c>
      <c r="BL33" s="54">
        <f t="shared" si="0"/>
        <v>0</v>
      </c>
      <c r="BM33" s="61"/>
    </row>
    <row r="34" spans="1:69" s="17" customFormat="1" ht="38.25" customHeight="1">
      <c r="A34" s="66"/>
      <c r="B34" s="59" t="str">
        <f>cp_bl!L33</f>
        <v/>
      </c>
      <c r="C34" s="60"/>
      <c r="D34" s="53">
        <f>SUMIFS(cp_cmd!$G:$G,cp_cmd!$D:$D,"="&amp;$B34,cp_cmd!$I:$I,"="&amp;D$1,cp_cmd!$J:$J,"=500g")</f>
        <v>0</v>
      </c>
      <c r="E34" s="53">
        <f>SUMIFS(cp_cmd!$G:$G,cp_cmd!$D:$D,"="&amp;$B34,cp_cmd!$I:$I,"="&amp;D$1,cp_cmd!$J:$J,"=1000g")</f>
        <v>0</v>
      </c>
      <c r="F34" s="53">
        <f>SUMIFS(cp_cmd!$G:$G,cp_cmd!$D:$D,"="&amp;$B34,cp_cmd!$I:$I,"="&amp;D$1,cp_cmd!$J:$J,"=3000g")</f>
        <v>0</v>
      </c>
      <c r="G34" s="54"/>
      <c r="H34" s="53">
        <f>SUMIFS(cp_cmd!$G:$G,cp_cmd!$D:$D,"="&amp;$B34,cp_cmd!$I:$I,"="&amp;H$1,cp_cmd!$J:$J,"=1000g")</f>
        <v>0</v>
      </c>
      <c r="I34" s="54">
        <f>SUMIFS(cp_cmd!$G:$G,cp_cmd!$D:$D,"="&amp;$B34,cp_cmd!$I:$I,"="&amp;I$1,cp_cmd!$J:$J,"=500g")</f>
        <v>0</v>
      </c>
      <c r="J34" s="55"/>
      <c r="K34" s="54">
        <f>SUMIFS(cp_cmd!$G:$G,cp_cmd!$D:$D,"="&amp;$B34,cp_cmd!$I:$I,"="&amp;K$1,cp_cmd!$J:$J,"=500g")</f>
        <v>0</v>
      </c>
      <c r="L34" s="54">
        <f>SUMIFS(cp_cmd!$G:$G,cp_cmd!$D:$D,"="&amp;$B34,cp_cmd!$I:$I,"="&amp;K$1,cp_cmd!$J:$J,"=1000g")</f>
        <v>0</v>
      </c>
      <c r="M34" s="54">
        <f>SUMIFS(cp_cmd!$G:$G,cp_cmd!$D:$D,"="&amp;$B34,cp_cmd!$I:$I,"="&amp;K$1,cp_cmd!$J:$J,"=3000g")</f>
        <v>0</v>
      </c>
      <c r="N34" s="54">
        <f>SUMIFS(cp_cmd!$G:$G,cp_cmd!$D:$D,"="&amp;$B34,cp_cmd!$I:$I,"="&amp;N$1,cp_cmd!$J:$J,"=500g")</f>
        <v>0</v>
      </c>
      <c r="O34" s="54"/>
      <c r="P34" s="55"/>
      <c r="Q34" s="54">
        <f>SUMIFS(cp_cmd!$G:$G,cp_cmd!$D:$D,"="&amp;$B34,cp_cmd!$I:$I,"="&amp;Q$1,cp_cmd!$J:$J,"=500g")</f>
        <v>0</v>
      </c>
      <c r="R34" s="54">
        <f>SUMIFS(cp_cmd!$G:$G,cp_cmd!$D:$D,"="&amp;$B34,cp_cmd!$I:$I,"="&amp;Q$1,cp_cmd!$J:$J,"=1000g")</f>
        <v>0</v>
      </c>
      <c r="S34" s="53">
        <f>SUMIFS(cp_cmd!$G:$G,cp_cmd!$D:$D,"="&amp;$B34,cp_cmd!$I:$I,"="&amp;S$1,cp_cmd!$J:$J,"=500g")</f>
        <v>0</v>
      </c>
      <c r="T34" s="55"/>
      <c r="U34" s="54">
        <f>SUMIFS(cp_cmd!$G:$G,cp_cmd!$D:$D,"="&amp;$B34,cp_cmd!$I:$I,"="&amp;U$1,cp_cmd!$J:$J,"=500g")</f>
        <v>0</v>
      </c>
      <c r="V34" s="54">
        <f>SUMIFS(cp_cmd!$G:$G,cp_cmd!$D:$D,"="&amp;$B34,cp_cmd!$I:$I,"="&amp;U$1,cp_cmd!$J:$J,"=1000g")</f>
        <v>0</v>
      </c>
      <c r="W34" s="54">
        <f>SUMIFS(cp_cmd!$G:$G,cp_cmd!$D:$D,"="&amp;$B34,cp_cmd!$I:$I,"="&amp;U$1,cp_cmd!$J:$J,"=2000g")</f>
        <v>0</v>
      </c>
      <c r="X34" s="55"/>
      <c r="Y34" s="56">
        <f>SUMIFS(cp_cmd!$G:$G,cp_cmd!$D:$D,"="&amp;$B34,cp_cmd!$I:$I,"="&amp;Y$1,cp_cmd!$J:$J,"=500g")</f>
        <v>0</v>
      </c>
      <c r="Z34" s="56">
        <f>SUMIFS(cp_cmd!$G:$G,cp_cmd!$D:$D,"="&amp;$B34,cp_cmd!$I:$I,"="&amp;Y$1,cp_cmd!$J:$J,"=1000g")</f>
        <v>0</v>
      </c>
      <c r="AA34" s="56">
        <f>SUMIFS(cp_cmd!$G:$G,cp_cmd!$D:$D,"="&amp;$B34,cp_cmd!$I:$I,"="&amp;Y$1,cp_cmd!$J:$J,"=3000g")</f>
        <v>0</v>
      </c>
      <c r="AB34" s="55"/>
      <c r="AC34" s="54">
        <f>SUMIFS(cp_cmd!$G:$G,cp_cmd!$D:$D,"="&amp;$B34,cp_cmd!$I:$I,"="&amp;AC$1,cp_cmd!$J:$J,"=500g")</f>
        <v>0</v>
      </c>
      <c r="AD34" s="54">
        <f>SUMIFS(cp_cmd!$G:$G,cp_cmd!$D:$D,"="&amp;$B34,cp_cmd!$I:$I,"="&amp;AC$1,cp_cmd!$J:$J,"=1000g")</f>
        <v>0</v>
      </c>
      <c r="AE34" s="55"/>
      <c r="AF34" s="55"/>
      <c r="AG34" s="55"/>
      <c r="AH34" s="55"/>
      <c r="AI34" s="54">
        <f>SUMIFS(cp_cmd!$G:$G,cp_cmd!$D:$D,"="&amp;$B34,cp_cmd!$I:$I,"="&amp;AI$1,cp_cmd!$J:$J,"=500g")</f>
        <v>0</v>
      </c>
      <c r="AJ34" s="54">
        <f>SUMIFS(cp_cmd!$G:$G,cp_cmd!$D:$D,"="&amp;$B34,cp_cmd!$I:$I,"="&amp;AI$1,cp_cmd!$J:$J,"=1000g")</f>
        <v>0</v>
      </c>
      <c r="AK34" s="57"/>
      <c r="AL34" s="58"/>
      <c r="AM34" s="55"/>
      <c r="AN34" s="55"/>
      <c r="AO34" s="55"/>
      <c r="AP34" s="55"/>
      <c r="AQ34" s="55"/>
      <c r="AR34" s="55"/>
      <c r="AS34" s="55"/>
      <c r="AT34" s="55"/>
      <c r="AU34" s="55"/>
      <c r="AV34" s="55"/>
      <c r="AW34" s="54">
        <f>SUMIFS(cp_cmd!$G:$G,cp_cmd!$D:$D,"="&amp;$B34,cp_cmd!$I:$I,"="&amp;AW$1,cp_cmd!$J:$J,"=500g")</f>
        <v>0</v>
      </c>
      <c r="AX34" s="54">
        <f>SUMIFS(cp_cmd!$G:$G,cp_cmd!$D:$D,"="&amp;$B34,cp_cmd!$I:$I,"="&amp;AX$1,cp_cmd!$J:$J,"=500g")</f>
        <v>0</v>
      </c>
      <c r="AY34" s="54">
        <f>SUMIFS(cp_cmd!$G:$G,cp_cmd!$D:$D,"="&amp;$B34,cp_cmd!$I:$I,"="&amp;AX$1,cp_cmd!$J:$J,"=1000g")</f>
        <v>0</v>
      </c>
      <c r="AZ34" s="57">
        <f>SUMIFS(cp_cmd!$G:$G,cp_cmd!$D:$D,"="&amp;$B34,cp_cmd!$I:$I,"="&amp;AZ$1,cp_cmd!$J:$J,"=2000g")</f>
        <v>0</v>
      </c>
      <c r="BA34" s="58">
        <f>SUMIFS(cp_cmd!$G:$G,cp_cmd!$D:$D,"="&amp;$B34,cp_cmd!$I:$I,"="&amp;BA$1,cp_cmd!$J:$J,"=500g")</f>
        <v>0</v>
      </c>
      <c r="BB34" s="53">
        <f>SUMIFS(cp_cmd!$G:$G,cp_cmd!$D:$D,"="&amp;$B34,cp_cmd!$I:$I,"="&amp;BB$1,cp_cmd!$J:$J,"=500g")</f>
        <v>0</v>
      </c>
      <c r="BC34" s="54">
        <f>SUMIFS(cp_cmd!$G:$G,cp_cmd!$D:$D,"="&amp;$B34,cp_cmd!$I:$I,"="&amp;BC$1,cp_cmd!$J:$J,"=350g")</f>
        <v>0</v>
      </c>
      <c r="BD34" s="54">
        <f>SUMIFS(cp_cmd!$G:$G,cp_cmd!$D:$D,"="&amp;$B34,cp_cmd!$I:$I,"="&amp;BD$1,cp_cmd!$J:$J,"=350g")</f>
        <v>0</v>
      </c>
      <c r="BE34" s="54">
        <f>SUMIFS(cp_cmd!$G:$G,cp_cmd!$D:$D,"="&amp;$B34,cp_cmd!$I:$I,"="&amp;BE$1,cp_cmd!$J:$J,"=350g")</f>
        <v>0</v>
      </c>
      <c r="BF34" s="53">
        <f>SUMIFS(cp_cmd!$G:$G,cp_cmd!$D:$D,"="&amp;$B34,cp_cmd!$I:$I,"="&amp;BF$1,cp_cmd!$J:$J,"=500g")</f>
        <v>0</v>
      </c>
      <c r="BG34" s="53">
        <f>SUMIFS(cp_cmd!$G:$G,cp_cmd!$D:$D,"="&amp;$B34,cp_cmd!$I:$I,"="&amp;BG$1,cp_cmd!$J:$J,"=500g")</f>
        <v>0</v>
      </c>
      <c r="BH34" s="54">
        <f>SUMIFS(cp_cmd!$G:$G,cp_cmd!$D:$D,"="&amp;$B34,cp_cmd!$I:$I,"="&amp;BH$1,cp_cmd!$J:$J,"=120g")</f>
        <v>0</v>
      </c>
      <c r="BI34" s="54">
        <f>SUMIFS(cp_cmd!$G:$G,cp_cmd!$D:$D,"="&amp;$B34,cp_cmd!$I:$I,"="&amp;BI$1,cp_cmd!$J:$J,"=120g")</f>
        <v>0</v>
      </c>
      <c r="BJ34" s="54">
        <f>SUMIFS(cp_cmd!$G:$G,cp_cmd!$D:$D,"="&amp;$B34,cp_cmd!$I:$I,"="&amp;BJ$1,cp_cmd!$J:$J,"=260g")</f>
        <v>0</v>
      </c>
      <c r="BK34" s="53">
        <f>SUMIFS(cp_cmd!$G:$G,cp_cmd!$D:$D,"="&amp;$B34,cp_cmd!$I:$I,"="&amp;BK$1,cp_cmd!$J:$J,"=500g")</f>
        <v>0</v>
      </c>
      <c r="BL34" s="54">
        <f t="shared" si="0"/>
        <v>0</v>
      </c>
      <c r="BM34" s="61"/>
    </row>
    <row r="35" spans="1:69" s="17" customFormat="1" ht="38.25" customHeight="1">
      <c r="A35" s="66"/>
      <c r="B35" s="59" t="str">
        <f>cp_bl!L34</f>
        <v/>
      </c>
      <c r="C35" s="60"/>
      <c r="D35" s="53">
        <f>SUMIFS(cp_cmd!$G:$G,cp_cmd!$D:$D,"="&amp;$B35,cp_cmd!$I:$I,"="&amp;D$1,cp_cmd!$J:$J,"=500g")</f>
        <v>0</v>
      </c>
      <c r="E35" s="53">
        <f>SUMIFS(cp_cmd!$G:$G,cp_cmd!$D:$D,"="&amp;$B35,cp_cmd!$I:$I,"="&amp;D$1,cp_cmd!$J:$J,"=1000g")</f>
        <v>0</v>
      </c>
      <c r="F35" s="53">
        <f>SUMIFS(cp_cmd!$G:$G,cp_cmd!$D:$D,"="&amp;$B35,cp_cmd!$I:$I,"="&amp;D$1,cp_cmd!$J:$J,"=3000g")</f>
        <v>0</v>
      </c>
      <c r="G35" s="54"/>
      <c r="H35" s="53">
        <f>SUMIFS(cp_cmd!$G:$G,cp_cmd!$D:$D,"="&amp;$B35,cp_cmd!$I:$I,"="&amp;H$1,cp_cmd!$J:$J,"=1000g")</f>
        <v>0</v>
      </c>
      <c r="I35" s="54">
        <f>SUMIFS(cp_cmd!$G:$G,cp_cmd!$D:$D,"="&amp;$B35,cp_cmd!$I:$I,"="&amp;I$1,cp_cmd!$J:$J,"=500g")</f>
        <v>0</v>
      </c>
      <c r="J35" s="55"/>
      <c r="K35" s="54">
        <f>SUMIFS(cp_cmd!$G:$G,cp_cmd!$D:$D,"="&amp;$B35,cp_cmd!$I:$I,"="&amp;K$1,cp_cmd!$J:$J,"=500g")</f>
        <v>0</v>
      </c>
      <c r="L35" s="54">
        <f>SUMIFS(cp_cmd!$G:$G,cp_cmd!$D:$D,"="&amp;$B35,cp_cmd!$I:$I,"="&amp;K$1,cp_cmd!$J:$J,"=1000g")</f>
        <v>0</v>
      </c>
      <c r="M35" s="54">
        <f>SUMIFS(cp_cmd!$G:$G,cp_cmd!$D:$D,"="&amp;$B35,cp_cmd!$I:$I,"="&amp;K$1,cp_cmd!$J:$J,"=3000g")</f>
        <v>0</v>
      </c>
      <c r="N35" s="54">
        <f>SUMIFS(cp_cmd!$G:$G,cp_cmd!$D:$D,"="&amp;$B35,cp_cmd!$I:$I,"="&amp;N$1,cp_cmd!$J:$J,"=500g")</f>
        <v>0</v>
      </c>
      <c r="O35" s="54"/>
      <c r="P35" s="55"/>
      <c r="Q35" s="54">
        <f>SUMIFS(cp_cmd!$G:$G,cp_cmd!$D:$D,"="&amp;$B35,cp_cmd!$I:$I,"="&amp;Q$1,cp_cmd!$J:$J,"=500g")</f>
        <v>0</v>
      </c>
      <c r="R35" s="54">
        <f>SUMIFS(cp_cmd!$G:$G,cp_cmd!$D:$D,"="&amp;$B35,cp_cmd!$I:$I,"="&amp;Q$1,cp_cmd!$J:$J,"=1000g")</f>
        <v>0</v>
      </c>
      <c r="S35" s="53">
        <f>SUMIFS(cp_cmd!$G:$G,cp_cmd!$D:$D,"="&amp;$B35,cp_cmd!$I:$I,"="&amp;S$1,cp_cmd!$J:$J,"=500g")</f>
        <v>0</v>
      </c>
      <c r="T35" s="55"/>
      <c r="U35" s="54">
        <f>SUMIFS(cp_cmd!$G:$G,cp_cmd!$D:$D,"="&amp;$B35,cp_cmd!$I:$I,"="&amp;U$1,cp_cmd!$J:$J,"=500g")</f>
        <v>0</v>
      </c>
      <c r="V35" s="54">
        <f>SUMIFS(cp_cmd!$G:$G,cp_cmd!$D:$D,"="&amp;$B35,cp_cmd!$I:$I,"="&amp;U$1,cp_cmd!$J:$J,"=1000g")</f>
        <v>0</v>
      </c>
      <c r="W35" s="54">
        <f>SUMIFS(cp_cmd!$G:$G,cp_cmd!$D:$D,"="&amp;$B35,cp_cmd!$I:$I,"="&amp;U$1,cp_cmd!$J:$J,"=2000g")</f>
        <v>0</v>
      </c>
      <c r="X35" s="55"/>
      <c r="Y35" s="56">
        <f>SUMIFS(cp_cmd!$G:$G,cp_cmd!$D:$D,"="&amp;$B35,cp_cmd!$I:$I,"="&amp;Y$1,cp_cmd!$J:$J,"=500g")</f>
        <v>0</v>
      </c>
      <c r="Z35" s="56">
        <f>SUMIFS(cp_cmd!$G:$G,cp_cmd!$D:$D,"="&amp;$B35,cp_cmd!$I:$I,"="&amp;Y$1,cp_cmd!$J:$J,"=1000g")</f>
        <v>0</v>
      </c>
      <c r="AA35" s="56">
        <f>SUMIFS(cp_cmd!$G:$G,cp_cmd!$D:$D,"="&amp;$B35,cp_cmd!$I:$I,"="&amp;Y$1,cp_cmd!$J:$J,"=3000g")</f>
        <v>0</v>
      </c>
      <c r="AB35" s="55"/>
      <c r="AC35" s="54">
        <f>SUMIFS(cp_cmd!$G:$G,cp_cmd!$D:$D,"="&amp;$B35,cp_cmd!$I:$I,"="&amp;AC$1,cp_cmd!$J:$J,"=500g")</f>
        <v>0</v>
      </c>
      <c r="AD35" s="54">
        <f>SUMIFS(cp_cmd!$G:$G,cp_cmd!$D:$D,"="&amp;$B35,cp_cmd!$I:$I,"="&amp;AC$1,cp_cmd!$J:$J,"=1000g")</f>
        <v>0</v>
      </c>
      <c r="AE35" s="55"/>
      <c r="AF35" s="55"/>
      <c r="AG35" s="55"/>
      <c r="AH35" s="55"/>
      <c r="AI35" s="54">
        <f>SUMIFS(cp_cmd!$G:$G,cp_cmd!$D:$D,"="&amp;$B35,cp_cmd!$I:$I,"="&amp;AI$1,cp_cmd!$J:$J,"=500g")</f>
        <v>0</v>
      </c>
      <c r="AJ35" s="54">
        <f>SUMIFS(cp_cmd!$G:$G,cp_cmd!$D:$D,"="&amp;$B35,cp_cmd!$I:$I,"="&amp;AI$1,cp_cmd!$J:$J,"=1000g")</f>
        <v>0</v>
      </c>
      <c r="AK35" s="57"/>
      <c r="AL35" s="58"/>
      <c r="AM35" s="55"/>
      <c r="AN35" s="55"/>
      <c r="AO35" s="55"/>
      <c r="AP35" s="55"/>
      <c r="AQ35" s="55"/>
      <c r="AR35" s="55"/>
      <c r="AS35" s="55"/>
      <c r="AT35" s="55"/>
      <c r="AU35" s="55"/>
      <c r="AV35" s="55"/>
      <c r="AW35" s="54">
        <f>SUMIFS(cp_cmd!$G:$G,cp_cmd!$D:$D,"="&amp;$B35,cp_cmd!$I:$I,"="&amp;AW$1,cp_cmd!$J:$J,"=500g")</f>
        <v>0</v>
      </c>
      <c r="AX35" s="54">
        <f>SUMIFS(cp_cmd!$G:$G,cp_cmd!$D:$D,"="&amp;$B35,cp_cmd!$I:$I,"="&amp;AX$1,cp_cmd!$J:$J,"=500g")</f>
        <v>0</v>
      </c>
      <c r="AY35" s="54">
        <f>SUMIFS(cp_cmd!$G:$G,cp_cmd!$D:$D,"="&amp;$B35,cp_cmd!$I:$I,"="&amp;AX$1,cp_cmd!$J:$J,"=1000g")</f>
        <v>0</v>
      </c>
      <c r="AZ35" s="57">
        <f>SUMIFS(cp_cmd!$G:$G,cp_cmd!$D:$D,"="&amp;$B35,cp_cmd!$I:$I,"="&amp;AZ$1,cp_cmd!$J:$J,"=2000g")</f>
        <v>0</v>
      </c>
      <c r="BA35" s="58">
        <f>SUMIFS(cp_cmd!$G:$G,cp_cmd!$D:$D,"="&amp;$B35,cp_cmd!$I:$I,"="&amp;BA$1,cp_cmd!$J:$J,"=500g")</f>
        <v>0</v>
      </c>
      <c r="BB35" s="53">
        <f>SUMIFS(cp_cmd!$G:$G,cp_cmd!$D:$D,"="&amp;$B35,cp_cmd!$I:$I,"="&amp;BB$1,cp_cmd!$J:$J,"=500g")</f>
        <v>0</v>
      </c>
      <c r="BC35" s="54">
        <f>SUMIFS(cp_cmd!$G:$G,cp_cmd!$D:$D,"="&amp;$B35,cp_cmd!$I:$I,"="&amp;BC$1,cp_cmd!$J:$J,"=350g")</f>
        <v>0</v>
      </c>
      <c r="BD35" s="54">
        <f>SUMIFS(cp_cmd!$G:$G,cp_cmd!$D:$D,"="&amp;$B35,cp_cmd!$I:$I,"="&amp;BD$1,cp_cmd!$J:$J,"=350g")</f>
        <v>0</v>
      </c>
      <c r="BE35" s="54">
        <f>SUMIFS(cp_cmd!$G:$G,cp_cmd!$D:$D,"="&amp;$B35,cp_cmd!$I:$I,"="&amp;BE$1,cp_cmd!$J:$J,"=350g")</f>
        <v>0</v>
      </c>
      <c r="BF35" s="53">
        <f>SUMIFS(cp_cmd!$G:$G,cp_cmd!$D:$D,"="&amp;$B35,cp_cmd!$I:$I,"="&amp;BF$1,cp_cmd!$J:$J,"=500g")</f>
        <v>0</v>
      </c>
      <c r="BG35" s="53">
        <f>SUMIFS(cp_cmd!$G:$G,cp_cmd!$D:$D,"="&amp;$B35,cp_cmd!$I:$I,"="&amp;BG$1,cp_cmd!$J:$J,"=500g")</f>
        <v>0</v>
      </c>
      <c r="BH35" s="54">
        <f>SUMIFS(cp_cmd!$G:$G,cp_cmd!$D:$D,"="&amp;$B35,cp_cmd!$I:$I,"="&amp;BH$1,cp_cmd!$J:$J,"=120g")</f>
        <v>0</v>
      </c>
      <c r="BI35" s="54">
        <f>SUMIFS(cp_cmd!$G:$G,cp_cmd!$D:$D,"="&amp;$B35,cp_cmd!$I:$I,"="&amp;BI$1,cp_cmd!$J:$J,"=120g")</f>
        <v>0</v>
      </c>
      <c r="BJ35" s="54">
        <f>SUMIFS(cp_cmd!$G:$G,cp_cmd!$D:$D,"="&amp;$B35,cp_cmd!$I:$I,"="&amp;BJ$1,cp_cmd!$J:$J,"=260g")</f>
        <v>0</v>
      </c>
      <c r="BK35" s="53">
        <f>SUMIFS(cp_cmd!$G:$G,cp_cmd!$D:$D,"="&amp;$B35,cp_cmd!$I:$I,"="&amp;BK$1,cp_cmd!$J:$J,"=500g")</f>
        <v>0</v>
      </c>
      <c r="BL35" s="54">
        <f t="shared" si="0"/>
        <v>0</v>
      </c>
      <c r="BM35" s="61"/>
    </row>
    <row r="36" spans="1:69" s="17" customFormat="1" ht="38.25" customHeight="1">
      <c r="A36" s="66"/>
      <c r="B36" s="59" t="str">
        <f>cp_bl!L35</f>
        <v/>
      </c>
      <c r="C36" s="60"/>
      <c r="D36" s="53">
        <f>SUMIFS(cp_cmd!$G:$G,cp_cmd!$D:$D,"="&amp;$B36,cp_cmd!$I:$I,"="&amp;D$1,cp_cmd!$J:$J,"=500g")</f>
        <v>0</v>
      </c>
      <c r="E36" s="53">
        <f>SUMIFS(cp_cmd!$G:$G,cp_cmd!$D:$D,"="&amp;$B36,cp_cmd!$I:$I,"="&amp;D$1,cp_cmd!$J:$J,"=1000g")</f>
        <v>0</v>
      </c>
      <c r="F36" s="53">
        <f>SUMIFS(cp_cmd!$G:$G,cp_cmd!$D:$D,"="&amp;$B36,cp_cmd!$I:$I,"="&amp;D$1,cp_cmd!$J:$J,"=3000g")</f>
        <v>0</v>
      </c>
      <c r="G36" s="54"/>
      <c r="H36" s="53">
        <f>SUMIFS(cp_cmd!$G:$G,cp_cmd!$D:$D,"="&amp;$B36,cp_cmd!$I:$I,"="&amp;H$1,cp_cmd!$J:$J,"=1000g")</f>
        <v>0</v>
      </c>
      <c r="I36" s="54">
        <f>SUMIFS(cp_cmd!$G:$G,cp_cmd!$D:$D,"="&amp;$B36,cp_cmd!$I:$I,"="&amp;I$1,cp_cmd!$J:$J,"=500g")</f>
        <v>0</v>
      </c>
      <c r="J36" s="55"/>
      <c r="K36" s="54">
        <f>SUMIFS(cp_cmd!$G:$G,cp_cmd!$D:$D,"="&amp;$B36,cp_cmd!$I:$I,"="&amp;K$1,cp_cmd!$J:$J,"=500g")</f>
        <v>0</v>
      </c>
      <c r="L36" s="54">
        <f>SUMIFS(cp_cmd!$G:$G,cp_cmd!$D:$D,"="&amp;$B36,cp_cmd!$I:$I,"="&amp;K$1,cp_cmd!$J:$J,"=1000g")</f>
        <v>0</v>
      </c>
      <c r="M36" s="54">
        <f>SUMIFS(cp_cmd!$G:$G,cp_cmd!$D:$D,"="&amp;$B36,cp_cmd!$I:$I,"="&amp;K$1,cp_cmd!$J:$J,"=3000g")</f>
        <v>0</v>
      </c>
      <c r="N36" s="54">
        <f>SUMIFS(cp_cmd!$G:$G,cp_cmd!$D:$D,"="&amp;$B36,cp_cmd!$I:$I,"="&amp;N$1,cp_cmd!$J:$J,"=500g")</f>
        <v>0</v>
      </c>
      <c r="O36" s="54"/>
      <c r="P36" s="55"/>
      <c r="Q36" s="54">
        <f>SUMIFS(cp_cmd!$G:$G,cp_cmd!$D:$D,"="&amp;$B36,cp_cmd!$I:$I,"="&amp;Q$1,cp_cmd!$J:$J,"=500g")</f>
        <v>0</v>
      </c>
      <c r="R36" s="54">
        <f>SUMIFS(cp_cmd!$G:$G,cp_cmd!$D:$D,"="&amp;$B36,cp_cmd!$I:$I,"="&amp;Q$1,cp_cmd!$J:$J,"=1000g")</f>
        <v>0</v>
      </c>
      <c r="S36" s="53">
        <f>SUMIFS(cp_cmd!$G:$G,cp_cmd!$D:$D,"="&amp;$B36,cp_cmd!$I:$I,"="&amp;S$1,cp_cmd!$J:$J,"=500g")</f>
        <v>0</v>
      </c>
      <c r="T36" s="55"/>
      <c r="U36" s="54">
        <f>SUMIFS(cp_cmd!$G:$G,cp_cmd!$D:$D,"="&amp;$B36,cp_cmd!$I:$I,"="&amp;U$1,cp_cmd!$J:$J,"=500g")</f>
        <v>0</v>
      </c>
      <c r="V36" s="54">
        <f>SUMIFS(cp_cmd!$G:$G,cp_cmd!$D:$D,"="&amp;$B36,cp_cmd!$I:$I,"="&amp;U$1,cp_cmd!$J:$J,"=1000g")</f>
        <v>0</v>
      </c>
      <c r="W36" s="54">
        <f>SUMIFS(cp_cmd!$G:$G,cp_cmd!$D:$D,"="&amp;$B36,cp_cmd!$I:$I,"="&amp;U$1,cp_cmd!$J:$J,"=2000g")</f>
        <v>0</v>
      </c>
      <c r="X36" s="55"/>
      <c r="Y36" s="56">
        <f>SUMIFS(cp_cmd!$G:$G,cp_cmd!$D:$D,"="&amp;$B36,cp_cmd!$I:$I,"="&amp;Y$1,cp_cmd!$J:$J,"=500g")</f>
        <v>0</v>
      </c>
      <c r="Z36" s="56">
        <f>SUMIFS(cp_cmd!$G:$G,cp_cmd!$D:$D,"="&amp;$B36,cp_cmd!$I:$I,"="&amp;Y$1,cp_cmd!$J:$J,"=1000g")</f>
        <v>0</v>
      </c>
      <c r="AA36" s="56">
        <f>SUMIFS(cp_cmd!$G:$G,cp_cmd!$D:$D,"="&amp;$B36,cp_cmd!$I:$I,"="&amp;Y$1,cp_cmd!$J:$J,"=3000g")</f>
        <v>0</v>
      </c>
      <c r="AB36" s="55"/>
      <c r="AC36" s="54">
        <f>SUMIFS(cp_cmd!$G:$G,cp_cmd!$D:$D,"="&amp;$B36,cp_cmd!$I:$I,"="&amp;AC$1,cp_cmd!$J:$J,"=500g")</f>
        <v>0</v>
      </c>
      <c r="AD36" s="54">
        <f>SUMIFS(cp_cmd!$G:$G,cp_cmd!$D:$D,"="&amp;$B36,cp_cmd!$I:$I,"="&amp;AC$1,cp_cmd!$J:$J,"=1000g")</f>
        <v>0</v>
      </c>
      <c r="AE36" s="55"/>
      <c r="AF36" s="55"/>
      <c r="AG36" s="55"/>
      <c r="AH36" s="55"/>
      <c r="AI36" s="54">
        <f>SUMIFS(cp_cmd!$G:$G,cp_cmd!$D:$D,"="&amp;$B36,cp_cmd!$I:$I,"="&amp;AI$1,cp_cmd!$J:$J,"=500g")</f>
        <v>0</v>
      </c>
      <c r="AJ36" s="54">
        <f>SUMIFS(cp_cmd!$G:$G,cp_cmd!$D:$D,"="&amp;$B36,cp_cmd!$I:$I,"="&amp;AI$1,cp_cmd!$J:$J,"=1000g")</f>
        <v>0</v>
      </c>
      <c r="AK36" s="57"/>
      <c r="AL36" s="58"/>
      <c r="AM36" s="55"/>
      <c r="AN36" s="55"/>
      <c r="AO36" s="55"/>
      <c r="AP36" s="55"/>
      <c r="AQ36" s="55"/>
      <c r="AR36" s="55"/>
      <c r="AS36" s="55"/>
      <c r="AT36" s="55"/>
      <c r="AU36" s="55"/>
      <c r="AV36" s="55"/>
      <c r="AW36" s="54">
        <f>SUMIFS(cp_cmd!$G:$G,cp_cmd!$D:$D,"="&amp;$B36,cp_cmd!$I:$I,"="&amp;AW$1,cp_cmd!$J:$J,"=500g")</f>
        <v>0</v>
      </c>
      <c r="AX36" s="54">
        <f>SUMIFS(cp_cmd!$G:$G,cp_cmd!$D:$D,"="&amp;$B36,cp_cmd!$I:$I,"="&amp;AX$1,cp_cmd!$J:$J,"=500g")</f>
        <v>0</v>
      </c>
      <c r="AY36" s="54">
        <f>SUMIFS(cp_cmd!$G:$G,cp_cmd!$D:$D,"="&amp;$B36,cp_cmd!$I:$I,"="&amp;AX$1,cp_cmd!$J:$J,"=1000g")</f>
        <v>0</v>
      </c>
      <c r="AZ36" s="57">
        <f>SUMIFS(cp_cmd!$G:$G,cp_cmd!$D:$D,"="&amp;$B36,cp_cmd!$I:$I,"="&amp;AZ$1,cp_cmd!$J:$J,"=2000g")</f>
        <v>0</v>
      </c>
      <c r="BA36" s="58">
        <f>SUMIFS(cp_cmd!$G:$G,cp_cmd!$D:$D,"="&amp;$B36,cp_cmd!$I:$I,"="&amp;BA$1,cp_cmd!$J:$J,"=500g")</f>
        <v>0</v>
      </c>
      <c r="BB36" s="53">
        <f>SUMIFS(cp_cmd!$G:$G,cp_cmd!$D:$D,"="&amp;$B36,cp_cmd!$I:$I,"="&amp;BB$1,cp_cmd!$J:$J,"=500g")</f>
        <v>0</v>
      </c>
      <c r="BC36" s="54">
        <f>SUMIFS(cp_cmd!$G:$G,cp_cmd!$D:$D,"="&amp;$B36,cp_cmd!$I:$I,"="&amp;BC$1,cp_cmd!$J:$J,"=350g")</f>
        <v>0</v>
      </c>
      <c r="BD36" s="54">
        <f>SUMIFS(cp_cmd!$G:$G,cp_cmd!$D:$D,"="&amp;$B36,cp_cmd!$I:$I,"="&amp;BD$1,cp_cmd!$J:$J,"=350g")</f>
        <v>0</v>
      </c>
      <c r="BE36" s="54">
        <f>SUMIFS(cp_cmd!$G:$G,cp_cmd!$D:$D,"="&amp;$B36,cp_cmd!$I:$I,"="&amp;BE$1,cp_cmd!$J:$J,"=350g")</f>
        <v>0</v>
      </c>
      <c r="BF36" s="53">
        <f>SUMIFS(cp_cmd!$G:$G,cp_cmd!$D:$D,"="&amp;$B36,cp_cmd!$I:$I,"="&amp;BF$1,cp_cmd!$J:$J,"=500g")</f>
        <v>0</v>
      </c>
      <c r="BG36" s="53">
        <f>SUMIFS(cp_cmd!$G:$G,cp_cmd!$D:$D,"="&amp;$B36,cp_cmd!$I:$I,"="&amp;BG$1,cp_cmd!$J:$J,"=500g")</f>
        <v>0</v>
      </c>
      <c r="BH36" s="54">
        <f>SUMIFS(cp_cmd!$G:$G,cp_cmd!$D:$D,"="&amp;$B36,cp_cmd!$I:$I,"="&amp;BH$1,cp_cmd!$J:$J,"=120g")</f>
        <v>0</v>
      </c>
      <c r="BI36" s="54">
        <f>SUMIFS(cp_cmd!$G:$G,cp_cmd!$D:$D,"="&amp;$B36,cp_cmd!$I:$I,"="&amp;BI$1,cp_cmd!$J:$J,"=120g")</f>
        <v>0</v>
      </c>
      <c r="BJ36" s="54">
        <f>SUMIFS(cp_cmd!$G:$G,cp_cmd!$D:$D,"="&amp;$B36,cp_cmd!$I:$I,"="&amp;BJ$1,cp_cmd!$J:$J,"=260g")</f>
        <v>0</v>
      </c>
      <c r="BK36" s="53">
        <f>SUMIFS(cp_cmd!$G:$G,cp_cmd!$D:$D,"="&amp;$B36,cp_cmd!$I:$I,"="&amp;BK$1,cp_cmd!$J:$J,"=500g")</f>
        <v>0</v>
      </c>
      <c r="BL36" s="54">
        <f t="shared" si="0"/>
        <v>0</v>
      </c>
      <c r="BM36" s="61"/>
    </row>
    <row r="37" spans="1:69" s="17" customFormat="1" ht="38.25" customHeight="1">
      <c r="A37" s="66"/>
      <c r="B37" s="68" t="str">
        <f>cp_bl!L36</f>
        <v/>
      </c>
      <c r="C37" s="69"/>
      <c r="D37" s="70">
        <f>SUMIFS(cp_cmd!$G:$G,cp_cmd!$D:$D,"="&amp;$B37,cp_cmd!$I:$I,"="&amp;D$1,cp_cmd!$J:$J,"=500g")</f>
        <v>0</v>
      </c>
      <c r="E37" s="70">
        <f>SUMIFS(cp_cmd!$G:$G,cp_cmd!$D:$D,"="&amp;$B37,cp_cmd!$I:$I,"="&amp;D$1,cp_cmd!$J:$J,"=1000g")</f>
        <v>0</v>
      </c>
      <c r="F37" s="70">
        <f>SUMIFS(cp_cmd!$G:$G,cp_cmd!$D:$D,"="&amp;$B37,cp_cmd!$I:$I,"="&amp;D$1,cp_cmd!$J:$J,"=3000g")</f>
        <v>0</v>
      </c>
      <c r="G37" s="71"/>
      <c r="H37" s="70">
        <f>SUMIFS(cp_cmd!$G:$G,cp_cmd!$D:$D,"="&amp;$B37,cp_cmd!$I:$I,"="&amp;H$1,cp_cmd!$J:$J,"=1000g")</f>
        <v>0</v>
      </c>
      <c r="I37" s="71">
        <f>SUMIFS(cp_cmd!$G:$G,cp_cmd!$D:$D,"="&amp;$B37,cp_cmd!$I:$I,"="&amp;I$1,cp_cmd!$J:$J,"=500g")</f>
        <v>0</v>
      </c>
      <c r="J37" s="72"/>
      <c r="K37" s="71">
        <f>SUMIFS(cp_cmd!$G:$G,cp_cmd!$D:$D,"="&amp;$B37,cp_cmd!$I:$I,"="&amp;K$1,cp_cmd!$J:$J,"=500g")</f>
        <v>0</v>
      </c>
      <c r="L37" s="71">
        <f>SUMIFS(cp_cmd!$G:$G,cp_cmd!$D:$D,"="&amp;$B37,cp_cmd!$I:$I,"="&amp;K$1,cp_cmd!$J:$J,"=1000g")</f>
        <v>0</v>
      </c>
      <c r="M37" s="71">
        <f>SUMIFS(cp_cmd!$G:$G,cp_cmd!$D:$D,"="&amp;$B37,cp_cmd!$I:$I,"="&amp;K$1,cp_cmd!$J:$J,"=3000g")</f>
        <v>0</v>
      </c>
      <c r="N37" s="71">
        <f>SUMIFS(cp_cmd!$G:$G,cp_cmd!$D:$D,"="&amp;$B37,cp_cmd!$I:$I,"="&amp;N$1,cp_cmd!$J:$J,"=500g")</f>
        <v>0</v>
      </c>
      <c r="O37" s="71"/>
      <c r="P37" s="72"/>
      <c r="Q37" s="71">
        <f>SUMIFS(cp_cmd!$G:$G,cp_cmd!$D:$D,"="&amp;$B37,cp_cmd!$I:$I,"="&amp;Q$1,cp_cmd!$J:$J,"=500g")</f>
        <v>0</v>
      </c>
      <c r="R37" s="71">
        <f>SUMIFS(cp_cmd!$G:$G,cp_cmd!$D:$D,"="&amp;$B37,cp_cmd!$I:$I,"="&amp;Q$1,cp_cmd!$J:$J,"=1000g")</f>
        <v>0</v>
      </c>
      <c r="S37" s="70">
        <f>SUMIFS(cp_cmd!$G:$G,cp_cmd!$D:$D,"="&amp;$B37,cp_cmd!$I:$I,"="&amp;S$1,cp_cmd!$J:$J,"=500g")</f>
        <v>0</v>
      </c>
      <c r="T37" s="72"/>
      <c r="U37" s="71">
        <f>SUMIFS(cp_cmd!$G:$G,cp_cmd!$D:$D,"="&amp;$B37,cp_cmd!$I:$I,"="&amp;U$1,cp_cmd!$J:$J,"=500g")</f>
        <v>0</v>
      </c>
      <c r="V37" s="71">
        <f>SUMIFS(cp_cmd!$G:$G,cp_cmd!$D:$D,"="&amp;$B37,cp_cmd!$I:$I,"="&amp;U$1,cp_cmd!$J:$J,"=1000g")</f>
        <v>0</v>
      </c>
      <c r="W37" s="71">
        <f>SUMIFS(cp_cmd!$G:$G,cp_cmd!$D:$D,"="&amp;$B37,cp_cmd!$I:$I,"="&amp;U$1,cp_cmd!$J:$J,"=2000g")</f>
        <v>0</v>
      </c>
      <c r="X37" s="72"/>
      <c r="Y37" s="73">
        <f>SUMIFS(cp_cmd!$G:$G,cp_cmd!$D:$D,"="&amp;$B37,cp_cmd!$I:$I,"="&amp;Y$1,cp_cmd!$J:$J,"=500g")</f>
        <v>0</v>
      </c>
      <c r="Z37" s="73">
        <f>SUMIFS(cp_cmd!$G:$G,cp_cmd!$D:$D,"="&amp;$B37,cp_cmd!$I:$I,"="&amp;Y$1,cp_cmd!$J:$J,"=1000g")</f>
        <v>0</v>
      </c>
      <c r="AA37" s="73">
        <f>SUMIFS(cp_cmd!$G:$G,cp_cmd!$D:$D,"="&amp;$B37,cp_cmd!$I:$I,"="&amp;Y$1,cp_cmd!$J:$J,"=3000g")</f>
        <v>0</v>
      </c>
      <c r="AB37" s="72"/>
      <c r="AC37" s="71">
        <f>SUMIFS(cp_cmd!$G:$G,cp_cmd!$D:$D,"="&amp;$B37,cp_cmd!$I:$I,"="&amp;AC$1,cp_cmd!$J:$J,"=500g")</f>
        <v>0</v>
      </c>
      <c r="AD37" s="71">
        <f>SUMIFS(cp_cmd!$G:$G,cp_cmd!$D:$D,"="&amp;$B37,cp_cmd!$I:$I,"="&amp;AC$1,cp_cmd!$J:$J,"=1000g")</f>
        <v>0</v>
      </c>
      <c r="AE37" s="72"/>
      <c r="AF37" s="72"/>
      <c r="AG37" s="72"/>
      <c r="AH37" s="72"/>
      <c r="AI37" s="71">
        <f>SUMIFS(cp_cmd!$G:$G,cp_cmd!$D:$D,"="&amp;$B37,cp_cmd!$I:$I,"="&amp;AI$1,cp_cmd!$J:$J,"=500g")</f>
        <v>0</v>
      </c>
      <c r="AJ37" s="71">
        <f>SUMIFS(cp_cmd!$G:$G,cp_cmd!$D:$D,"="&amp;$B37,cp_cmd!$I:$I,"="&amp;AI$1,cp_cmd!$J:$J,"=1000g")</f>
        <v>0</v>
      </c>
      <c r="AK37" s="74"/>
      <c r="AL37" s="58"/>
      <c r="AM37" s="72"/>
      <c r="AN37" s="72"/>
      <c r="AO37" s="72"/>
      <c r="AP37" s="72"/>
      <c r="AQ37" s="72"/>
      <c r="AR37" s="72"/>
      <c r="AS37" s="72"/>
      <c r="AT37" s="72"/>
      <c r="AU37" s="72"/>
      <c r="AV37" s="72"/>
      <c r="AW37" s="71">
        <f>SUMIFS(cp_cmd!$G:$G,cp_cmd!$D:$D,"="&amp;$B37,cp_cmd!$I:$I,"="&amp;AW$1,cp_cmd!$J:$J,"=500g")</f>
        <v>0</v>
      </c>
      <c r="AX37" s="71">
        <f>SUMIFS(cp_cmd!$G:$G,cp_cmd!$D:$D,"="&amp;$B37,cp_cmd!$I:$I,"="&amp;AX$1,cp_cmd!$J:$J,"=500g")</f>
        <v>0</v>
      </c>
      <c r="AY37" s="71">
        <f>SUMIFS(cp_cmd!$G:$G,cp_cmd!$D:$D,"="&amp;$B37,cp_cmd!$I:$I,"="&amp;AX$1,cp_cmd!$J:$J,"=1000g")</f>
        <v>0</v>
      </c>
      <c r="AZ37" s="74">
        <f>SUMIFS(cp_cmd!$G:$G,cp_cmd!$D:$D,"="&amp;$B37,cp_cmd!$I:$I,"="&amp;AZ$1,cp_cmd!$J:$J,"=2000g")</f>
        <v>0</v>
      </c>
      <c r="BA37" s="58">
        <f>SUMIFS(cp_cmd!$G:$G,cp_cmd!$D:$D,"="&amp;$B37,cp_cmd!$I:$I,"="&amp;BA$1,cp_cmd!$J:$J,"=500g")</f>
        <v>0</v>
      </c>
      <c r="BB37" s="70">
        <f>SUMIFS(cp_cmd!$G:$G,cp_cmd!$D:$D,"="&amp;$B37,cp_cmd!$I:$I,"="&amp;BB$1,cp_cmd!$J:$J,"=500g")</f>
        <v>0</v>
      </c>
      <c r="BC37" s="71">
        <f>SUMIFS(cp_cmd!$G:$G,cp_cmd!$D:$D,"="&amp;$B37,cp_cmd!$I:$I,"="&amp;BC$1,cp_cmd!$J:$J,"=350g")</f>
        <v>0</v>
      </c>
      <c r="BD37" s="71">
        <f>SUMIFS(cp_cmd!$G:$G,cp_cmd!$D:$D,"="&amp;$B37,cp_cmd!$I:$I,"="&amp;BD$1,cp_cmd!$J:$J,"=350g")</f>
        <v>0</v>
      </c>
      <c r="BE37" s="71">
        <f>SUMIFS(cp_cmd!$G:$G,cp_cmd!$D:$D,"="&amp;$B37,cp_cmd!$I:$I,"="&amp;BE$1,cp_cmd!$J:$J,"=350g")</f>
        <v>0</v>
      </c>
      <c r="BF37" s="53">
        <f>SUMIFS(cp_cmd!$G:$G,cp_cmd!$D:$D,"="&amp;$B37,cp_cmd!$I:$I,"="&amp;BF$1,cp_cmd!$J:$J,"=500g")</f>
        <v>0</v>
      </c>
      <c r="BG37" s="53">
        <f>SUMIFS(cp_cmd!$G:$G,cp_cmd!$D:$D,"="&amp;$B37,cp_cmd!$I:$I,"="&amp;BG$1,cp_cmd!$J:$J,"=500g")</f>
        <v>0</v>
      </c>
      <c r="BH37" s="71">
        <f>SUMIFS(cp_cmd!$G:$G,cp_cmd!$D:$D,"="&amp;$B37,cp_cmd!$I:$I,"="&amp;BH$1,cp_cmd!$J:$J,"=120g")</f>
        <v>0</v>
      </c>
      <c r="BI37" s="71">
        <f>SUMIFS(cp_cmd!$G:$G,cp_cmd!$D:$D,"="&amp;$B37,cp_cmd!$I:$I,"="&amp;BI$1,cp_cmd!$J:$J,"=120g")</f>
        <v>0</v>
      </c>
      <c r="BJ37" s="71"/>
      <c r="BK37" s="53">
        <f>SUMIFS(cp_cmd!$G:$G,cp_cmd!$D:$D,"="&amp;$B37,cp_cmd!$I:$I,"="&amp;BK$1,cp_cmd!$J:$J,"=500g")</f>
        <v>0</v>
      </c>
      <c r="BL37" s="54">
        <f t="shared" si="0"/>
        <v>0</v>
      </c>
      <c r="BM37" s="61"/>
    </row>
    <row r="38" spans="1:69" s="17" customFormat="1" ht="38.25" customHeight="1">
      <c r="A38" s="66"/>
      <c r="B38" s="75" t="s">
        <v>33</v>
      </c>
      <c r="C38" s="75"/>
      <c r="D38" s="76"/>
      <c r="E38" s="76"/>
      <c r="F38" s="76"/>
      <c r="G38" s="77"/>
      <c r="H38" s="77"/>
      <c r="I38" s="77"/>
      <c r="J38" s="72"/>
      <c r="K38" s="77"/>
      <c r="L38" s="77"/>
      <c r="M38" s="77"/>
      <c r="N38" s="77"/>
      <c r="O38" s="77"/>
      <c r="P38" s="72"/>
      <c r="Q38" s="77"/>
      <c r="R38" s="77"/>
      <c r="S38" s="76"/>
      <c r="T38" s="72"/>
      <c r="U38" s="77"/>
      <c r="V38" s="77"/>
      <c r="W38" s="77"/>
      <c r="X38" s="72"/>
      <c r="Y38" s="58"/>
      <c r="Z38" s="58"/>
      <c r="AA38" s="58"/>
      <c r="AB38" s="72"/>
      <c r="AC38" s="77"/>
      <c r="AD38" s="77"/>
      <c r="AE38" s="72"/>
      <c r="AF38" s="72"/>
      <c r="AG38" s="72"/>
      <c r="AH38" s="72"/>
      <c r="AI38" s="77"/>
      <c r="AJ38" s="77"/>
      <c r="AK38" s="78"/>
      <c r="AL38" s="58"/>
      <c r="AM38" s="72"/>
      <c r="AN38" s="72"/>
      <c r="AO38" s="72"/>
      <c r="AP38" s="72"/>
      <c r="AQ38" s="72"/>
      <c r="AR38" s="72"/>
      <c r="AS38" s="72"/>
      <c r="AT38" s="72"/>
      <c r="AU38" s="72"/>
      <c r="AV38" s="72"/>
      <c r="AW38" s="58"/>
      <c r="AX38" s="77"/>
      <c r="AY38" s="77"/>
      <c r="AZ38" s="78"/>
      <c r="BA38" s="58"/>
      <c r="BB38" s="79"/>
      <c r="BC38" s="58"/>
      <c r="BD38" s="58"/>
      <c r="BE38" s="58"/>
      <c r="BF38" s="58"/>
      <c r="BG38" s="58"/>
      <c r="BH38" s="58"/>
      <c r="BI38" s="58"/>
      <c r="BJ38" s="58"/>
      <c r="BK38" s="58"/>
      <c r="BL38" s="54">
        <f t="shared" si="0"/>
        <v>0</v>
      </c>
      <c r="BM38" s="61"/>
      <c r="BO38" s="18"/>
      <c r="BP38" s="17">
        <f>SUMPRODUCT(D38:BI38,D$46:BI$46)*(1-BO38/100)</f>
        <v>0</v>
      </c>
    </row>
    <row r="39" spans="1:69" s="17" customFormat="1" ht="2.25" customHeight="1">
      <c r="A39" s="66"/>
      <c r="B39" s="75"/>
      <c r="C39" s="80"/>
      <c r="D39" s="76">
        <f>SUMIFS(cp_cmd!$G:$G,cp_cmd!$D:$D,"="&amp;$B39,cp_cmd!$I:$I,"="&amp;D$1,cp_cmd!$J:$J,"=500g")</f>
        <v>0</v>
      </c>
      <c r="E39" s="77">
        <f>SUMIFS(cp_cmd!$G:$G,cp_cmd!$D:$D,"="&amp;$B39,cp_cmd!$I:$I,"="&amp;D$1,cp_cmd!$J:$J,"=1000g")</f>
        <v>0</v>
      </c>
      <c r="F39" s="77"/>
      <c r="G39" s="77">
        <f>SUMIFS(cp_cmd!$G:$G,cp_cmd!$D:$D,"="&amp;$B39,cp_cmd!$I:$I,"="&amp;G$1,cp_cmd!$J:$J,"=500g")</f>
        <v>0</v>
      </c>
      <c r="H39" s="77"/>
      <c r="I39" s="77">
        <f>SUMIFS(cp_cmd!$G:$G,cp_cmd!$D:$D,"="&amp;$B39,cp_cmd!$I:$I,"="&amp;I$1,cp_cmd!$J:$J,"=500g")</f>
        <v>0</v>
      </c>
      <c r="J39" s="72"/>
      <c r="K39" s="77">
        <f>SUMIFS(cp_cmd!$G:$G,cp_cmd!$D:$D,"="&amp;$B39,cp_cmd!$I:$I,"="&amp;K$1,cp_cmd!$J:$J,"=500g")</f>
        <v>0</v>
      </c>
      <c r="L39" s="77">
        <f>SUMIFS(cp_cmd!$G:$G,cp_cmd!$D:$D,"="&amp;$B39,cp_cmd!$I:$I,"="&amp;K$1,cp_cmd!$J:$J,"=1000g")</f>
        <v>0</v>
      </c>
      <c r="M39" s="77"/>
      <c r="N39" s="77">
        <f>SUMIFS(cp_cmd!$G:$G,cp_cmd!$D:$D,"="&amp;$B39,cp_cmd!$I:$I,"="&amp;N$1,cp_cmd!$J:$J,"=500g")</f>
        <v>0</v>
      </c>
      <c r="O39" s="77"/>
      <c r="P39" s="72"/>
      <c r="Q39" s="77">
        <f>SUMIFS(cp_cmd!$G:$G,cp_cmd!$D:$D,"="&amp;$B39,cp_cmd!$I:$I,"="&amp;Q$1,cp_cmd!$J:$J,"=500g")</f>
        <v>0</v>
      </c>
      <c r="R39" s="77">
        <f>SUMIFS(cp_cmd!$G:$G,cp_cmd!$D:$D,"="&amp;$B39,cp_cmd!$I:$I,"="&amp;Q$1,cp_cmd!$J:$J,"=1000g")</f>
        <v>0</v>
      </c>
      <c r="S39" s="76">
        <f>SUMIFS(cp_cmd!$G:$G,cp_cmd!$D:$D,"="&amp;$B39,cp_cmd!$I:$I,"="&amp;S$1,cp_cmd!$J:$J,"=500g")</f>
        <v>0</v>
      </c>
      <c r="T39" s="72"/>
      <c r="U39" s="77">
        <f>SUMIFS(cp_cmd!$G:$G,cp_cmd!$D:$D,"="&amp;$B39,cp_cmd!$I:$I,"="&amp;U$1,cp_cmd!$J:$J,"=500g")</f>
        <v>0</v>
      </c>
      <c r="V39" s="77">
        <f>SUMIFS(cp_cmd!$G:$G,cp_cmd!$D:$D,"="&amp;$B39,cp_cmd!$I:$I,"="&amp;U$1,cp_cmd!$J:$J,"=1000g")</f>
        <v>0</v>
      </c>
      <c r="W39" s="72"/>
      <c r="X39" s="72"/>
      <c r="Y39" s="58">
        <f>SUMIFS(cp_cmd!$G:$G,cp_cmd!$D:$D,"="&amp;$B39,cp_cmd!$I:$I,"="&amp;Y$1,cp_cmd!$J:$J,"=500g")</f>
        <v>0</v>
      </c>
      <c r="Z39" s="58">
        <f>SUMIFS(cp_cmd!$G:$G,cp_cmd!$D:$D,"="&amp;$B39,cp_cmd!$I:$I,"="&amp;Y$1,cp_cmd!$J:$J,"=1000g")</f>
        <v>0</v>
      </c>
      <c r="AA39" s="58"/>
      <c r="AB39" s="72"/>
      <c r="AC39" s="77">
        <f>SUMIFS(cp_cmd!$G:$G,cp_cmd!$D:$D,"="&amp;$B39,cp_cmd!$I:$I,"="&amp;AC$1,cp_cmd!$J:$J,"=500g")</f>
        <v>0</v>
      </c>
      <c r="AD39" s="77">
        <f>SUMIFS(cp_cmd!$G:$G,cp_cmd!$D:$D,"="&amp;$B39,cp_cmd!$I:$I,"="&amp;AC$1,cp_cmd!$J:$J,"=1000g")</f>
        <v>0</v>
      </c>
      <c r="AE39" s="72"/>
      <c r="AF39" s="72"/>
      <c r="AG39" s="72"/>
      <c r="AH39" s="72"/>
      <c r="AI39" s="77">
        <f>SUMIFS(cp_cmd!$G:$G,cp_cmd!$D:$D,"="&amp;$B39,cp_cmd!$I:$I,"="&amp;AI$1,cp_cmd!$J:$J,"=500g")</f>
        <v>0</v>
      </c>
      <c r="AJ39" s="77">
        <f>SUMIFS(cp_cmd!$G:$G,cp_cmd!$D:$D,"="&amp;$B39,cp_cmd!$I:$I,"="&amp;AI$1,cp_cmd!$J:$J,"=1000g")</f>
        <v>0</v>
      </c>
      <c r="AK39" s="78"/>
      <c r="AL39" s="58">
        <f>SUMIFS(cp_cmd!$G:$G,cp_cmd!$D:$D,"="&amp;$B39,cp_cmd!$I:$I,"="&amp;AL$1,cp_cmd!$J:$J,"=500g")</f>
        <v>0</v>
      </c>
      <c r="AM39" s="72"/>
      <c r="AN39" s="72">
        <f>SUMIFS(cp_cmd!$G:$G,cp_cmd!$D:$D,"="&amp;$B39,cp_cmd!$I:$I,"="&amp;AN$1,cp_cmd!$J:$J,"=500g")</f>
        <v>0</v>
      </c>
      <c r="AO39" s="72"/>
      <c r="AP39" s="72"/>
      <c r="AQ39" s="72"/>
      <c r="AR39" s="72"/>
      <c r="AS39" s="72"/>
      <c r="AT39" s="72"/>
      <c r="AU39" s="72"/>
      <c r="AV39" s="72"/>
      <c r="AW39" s="72"/>
      <c r="AX39" s="77">
        <f>SUMIFS(cp_cmd!$G:$G,cp_cmd!$D:$D,"="&amp;$B39,cp_cmd!$I:$I,"="&amp;AX$1,cp_cmd!$J:$J,"=500g")</f>
        <v>0</v>
      </c>
      <c r="AY39" s="77"/>
      <c r="AZ39" s="78">
        <f>SUMIFS(cp_cmd!$G:$G,cp_cmd!$D:$D,"="&amp;$B39,cp_cmd!$I:$I,"="&amp;AZ$1,cp_cmd!$J:$J,"=500g")</f>
        <v>0</v>
      </c>
      <c r="BA39" s="58"/>
      <c r="BB39" s="72"/>
      <c r="BC39" s="72"/>
      <c r="BD39" s="72"/>
      <c r="BE39" s="72"/>
      <c r="BF39" s="72"/>
      <c r="BG39" s="72"/>
      <c r="BH39" s="72"/>
      <c r="BI39" s="72"/>
      <c r="BJ39" s="72"/>
      <c r="BK39" s="72"/>
      <c r="BL39" s="77"/>
      <c r="BM39" s="81"/>
    </row>
    <row r="40" spans="1:69" s="91" customFormat="1" ht="38.25" customHeight="1">
      <c r="A40" s="82"/>
      <c r="B40" s="83"/>
      <c r="C40" s="84"/>
      <c r="D40" s="85" t="s">
        <v>30</v>
      </c>
      <c r="E40" s="85" t="s">
        <v>31</v>
      </c>
      <c r="F40" s="85" t="s">
        <v>32</v>
      </c>
      <c r="G40" s="85" t="s">
        <v>30</v>
      </c>
      <c r="H40" s="85" t="s">
        <v>31</v>
      </c>
      <c r="I40" s="85"/>
      <c r="J40" s="86"/>
      <c r="K40" s="85" t="s">
        <v>30</v>
      </c>
      <c r="L40" s="85" t="s">
        <v>31</v>
      </c>
      <c r="M40" s="85" t="s">
        <v>32</v>
      </c>
      <c r="N40" s="85"/>
      <c r="O40" s="85"/>
      <c r="P40" s="86"/>
      <c r="Q40" s="85" t="s">
        <v>30</v>
      </c>
      <c r="R40" s="85" t="s">
        <v>31</v>
      </c>
      <c r="S40" s="87"/>
      <c r="T40" s="86"/>
      <c r="U40" s="85" t="s">
        <v>30</v>
      </c>
      <c r="V40" s="85" t="s">
        <v>31</v>
      </c>
      <c r="W40" s="88" t="s">
        <v>32</v>
      </c>
      <c r="X40" s="86"/>
      <c r="Y40" s="88" t="s">
        <v>30</v>
      </c>
      <c r="Z40" s="88" t="s">
        <v>31</v>
      </c>
      <c r="AA40" s="88" t="s">
        <v>32</v>
      </c>
      <c r="AB40" s="86"/>
      <c r="AC40" s="85" t="s">
        <v>30</v>
      </c>
      <c r="AD40" s="85" t="s">
        <v>31</v>
      </c>
      <c r="AE40" s="86"/>
      <c r="AF40" s="85"/>
      <c r="AG40" s="85"/>
      <c r="AH40" s="86"/>
      <c r="AI40" s="85" t="s">
        <v>30</v>
      </c>
      <c r="AJ40" s="85" t="s">
        <v>31</v>
      </c>
      <c r="AK40" s="86"/>
      <c r="AL40" s="88" t="s">
        <v>30</v>
      </c>
      <c r="AM40" s="86"/>
      <c r="AN40" s="86"/>
      <c r="AO40" s="86"/>
      <c r="AP40" s="86"/>
      <c r="AQ40" s="86"/>
      <c r="AR40" s="86"/>
      <c r="AS40" s="86"/>
      <c r="AT40" s="86"/>
      <c r="AU40" s="86"/>
      <c r="AV40" s="86"/>
      <c r="AW40" s="85" t="s">
        <v>30</v>
      </c>
      <c r="AX40" s="85" t="s">
        <v>30</v>
      </c>
      <c r="AY40" s="85" t="s">
        <v>31</v>
      </c>
      <c r="AZ40" s="89" t="s">
        <v>32</v>
      </c>
      <c r="BA40" s="88" t="s">
        <v>30</v>
      </c>
      <c r="BB40" s="87" t="s">
        <v>30</v>
      </c>
      <c r="BC40" s="85" t="s">
        <v>30</v>
      </c>
      <c r="BD40" s="85" t="s">
        <v>30</v>
      </c>
      <c r="BE40" s="85" t="s">
        <v>30</v>
      </c>
      <c r="BF40" s="85" t="s">
        <v>30</v>
      </c>
      <c r="BG40" s="85" t="s">
        <v>30</v>
      </c>
      <c r="BH40" s="85" t="s">
        <v>30</v>
      </c>
      <c r="BI40" s="85" t="s">
        <v>30</v>
      </c>
      <c r="BJ40" s="85" t="s">
        <v>30</v>
      </c>
      <c r="BK40" s="85" t="s">
        <v>30</v>
      </c>
      <c r="BL40" s="77">
        <f>SUM(D40:BJ40)</f>
        <v>0</v>
      </c>
      <c r="BM40" s="90"/>
    </row>
    <row r="41" spans="1:69" s="95" customFormat="1" ht="38.25" customHeight="1">
      <c r="A41" s="66"/>
      <c r="B41" s="75" t="s">
        <v>34</v>
      </c>
      <c r="C41" s="80"/>
      <c r="D41" s="71">
        <f>SUM(D3:D40)</f>
        <v>0</v>
      </c>
      <c r="E41" s="71"/>
      <c r="F41" s="71"/>
      <c r="G41" s="71">
        <f>SUM(G4:G40)</f>
        <v>0</v>
      </c>
      <c r="H41" s="71"/>
      <c r="I41" s="71">
        <f>SUM(I3:I40)</f>
        <v>0</v>
      </c>
      <c r="J41" s="92"/>
      <c r="K41" s="71">
        <f>SUM(K3:K40)</f>
        <v>0</v>
      </c>
      <c r="L41" s="77"/>
      <c r="M41" s="77"/>
      <c r="N41" s="77">
        <f>SUM(N3:N40)</f>
        <v>0</v>
      </c>
      <c r="O41" s="77"/>
      <c r="P41" s="92"/>
      <c r="Q41" s="71">
        <f>SUM(Q3:Q40)</f>
        <v>0</v>
      </c>
      <c r="R41" s="77"/>
      <c r="S41" s="71">
        <f>SUM(S3:S40)</f>
        <v>0</v>
      </c>
      <c r="T41" s="92"/>
      <c r="U41" s="71">
        <f>SUM(U3:U40)</f>
        <v>0</v>
      </c>
      <c r="V41" s="71"/>
      <c r="W41" s="58"/>
      <c r="X41" s="72"/>
      <c r="Y41" s="58">
        <f>SUM(Y3:Y40)</f>
        <v>0</v>
      </c>
      <c r="Z41" s="58"/>
      <c r="AA41" s="58"/>
      <c r="AB41" s="92"/>
      <c r="AC41" s="71">
        <f>SUM(AC3:AC40)</f>
        <v>0</v>
      </c>
      <c r="AD41" s="71"/>
      <c r="AE41" s="92"/>
      <c r="AF41" s="71"/>
      <c r="AG41" s="71"/>
      <c r="AH41" s="92"/>
      <c r="AI41" s="71">
        <f>SUM(AI3:AI40)</f>
        <v>0</v>
      </c>
      <c r="AJ41" s="71"/>
      <c r="AK41" s="72"/>
      <c r="AL41" s="58">
        <f>SUM(AL3:AL38)</f>
        <v>0</v>
      </c>
      <c r="AM41" s="72"/>
      <c r="AN41" s="72">
        <f>SUM(AN4:AN40)</f>
        <v>0</v>
      </c>
      <c r="AO41" s="72"/>
      <c r="AP41" s="72"/>
      <c r="AQ41" s="72"/>
      <c r="AR41" s="72"/>
      <c r="AS41" s="72"/>
      <c r="AT41" s="72"/>
      <c r="AU41" s="72"/>
      <c r="AV41" s="72"/>
      <c r="AW41" s="71">
        <f>SUM(AW3:AW40)</f>
        <v>0</v>
      </c>
      <c r="AX41" s="71">
        <f>SUM(AX3:AX38)</f>
        <v>0</v>
      </c>
      <c r="AY41" s="71"/>
      <c r="AZ41" s="74"/>
      <c r="BA41" s="58">
        <f>SUM(BA3:BA38)</f>
        <v>0</v>
      </c>
      <c r="BB41" s="70">
        <f>SUM(BB3:BB40)</f>
        <v>0</v>
      </c>
      <c r="BC41" s="71">
        <f>SUM(BC3:BC40)</f>
        <v>0</v>
      </c>
      <c r="BD41" s="71">
        <f>SUM(BD3:BD40)</f>
        <v>0</v>
      </c>
      <c r="BE41" s="71">
        <f>SUM(BE3:BE38)</f>
        <v>0</v>
      </c>
      <c r="BF41" s="71">
        <f>SUM(BF3:BF38)</f>
        <v>0</v>
      </c>
      <c r="BG41" s="71">
        <f>SUM(BG3:BG38)</f>
        <v>0</v>
      </c>
      <c r="BH41" s="71">
        <f>SUM(BH3:BH40)</f>
        <v>0</v>
      </c>
      <c r="BI41" s="71">
        <f>SUM(BI3:BI40)</f>
        <v>0</v>
      </c>
      <c r="BJ41" s="71">
        <f>SUM(BJ3:BJ38)</f>
        <v>0</v>
      </c>
      <c r="BK41" s="71">
        <f>SUM(BK3:BK38)</f>
        <v>0</v>
      </c>
      <c r="BL41" s="77">
        <f>SUM(D41:BK41)</f>
        <v>0</v>
      </c>
      <c r="BM41" s="93"/>
      <c r="BN41" s="94">
        <f>BL41+BL42</f>
        <v>0</v>
      </c>
      <c r="BO41" s="17"/>
    </row>
    <row r="42" spans="1:69" s="17" customFormat="1" ht="38.25" customHeight="1">
      <c r="A42" s="66"/>
      <c r="B42" s="75" t="s">
        <v>35</v>
      </c>
      <c r="C42" s="80"/>
      <c r="D42" s="77"/>
      <c r="E42" s="77">
        <f>SUM(E3:E40)</f>
        <v>0</v>
      </c>
      <c r="F42" s="77">
        <f>SUM(F3:F40)</f>
        <v>0</v>
      </c>
      <c r="G42" s="77"/>
      <c r="H42" s="77">
        <f>SUM(H3:H40)</f>
        <v>0</v>
      </c>
      <c r="I42" s="77"/>
      <c r="J42" s="72"/>
      <c r="K42" s="77"/>
      <c r="L42" s="77">
        <f>SUM(L3:L40)</f>
        <v>0</v>
      </c>
      <c r="M42" s="77">
        <f>SUM(M3:M40)</f>
        <v>0</v>
      </c>
      <c r="N42" s="77"/>
      <c r="O42" s="77"/>
      <c r="P42" s="72"/>
      <c r="Q42" s="77"/>
      <c r="R42" s="77">
        <f>SUM(R3:R40)</f>
        <v>0</v>
      </c>
      <c r="S42" s="77"/>
      <c r="T42" s="72"/>
      <c r="U42" s="77"/>
      <c r="V42" s="77">
        <f>SUM(V3:V40)</f>
        <v>0</v>
      </c>
      <c r="W42" s="77">
        <f>SUM(W3:W40)</f>
        <v>0</v>
      </c>
      <c r="X42" s="72"/>
      <c r="Y42" s="58"/>
      <c r="Z42" s="58">
        <f>SUM(Z3:Z40)</f>
        <v>0</v>
      </c>
      <c r="AA42" s="58">
        <f>SUM(AA3:AA38)</f>
        <v>0</v>
      </c>
      <c r="AB42" s="72"/>
      <c r="AC42" s="77"/>
      <c r="AD42" s="77">
        <f>SUM(AD3:AD40)</f>
        <v>0</v>
      </c>
      <c r="AE42" s="72"/>
      <c r="AF42" s="77"/>
      <c r="AG42" s="77"/>
      <c r="AH42" s="72"/>
      <c r="AI42" s="71"/>
      <c r="AJ42" s="77">
        <f>SUM(AJ3:AJ40)</f>
        <v>0</v>
      </c>
      <c r="AK42" s="72"/>
      <c r="AL42" s="58"/>
      <c r="AM42" s="72"/>
      <c r="AN42" s="72"/>
      <c r="AO42" s="72"/>
      <c r="AP42" s="72"/>
      <c r="AQ42" s="72"/>
      <c r="AR42" s="72"/>
      <c r="AS42" s="72"/>
      <c r="AT42" s="72"/>
      <c r="AU42" s="72"/>
      <c r="AV42" s="72"/>
      <c r="AW42" s="71"/>
      <c r="AX42" s="77"/>
      <c r="AY42" s="77">
        <f>SUM(AY3:AY40)</f>
        <v>0</v>
      </c>
      <c r="AZ42" s="74">
        <f>SUM(AZ3:AZ38)</f>
        <v>0</v>
      </c>
      <c r="BA42" s="58"/>
      <c r="BB42" s="70"/>
      <c r="BC42" s="71"/>
      <c r="BD42" s="71"/>
      <c r="BE42" s="71"/>
      <c r="BF42" s="71"/>
      <c r="BG42" s="71"/>
      <c r="BH42" s="71"/>
      <c r="BI42" s="71"/>
      <c r="BJ42" s="71"/>
      <c r="BK42" s="71"/>
      <c r="BL42" s="77">
        <f>SUM(D42:BK42)</f>
        <v>0</v>
      </c>
      <c r="BM42" s="93"/>
      <c r="BN42" s="17">
        <f>SUM(BL3:BL38)</f>
        <v>0</v>
      </c>
    </row>
    <row r="43" spans="1:69" s="17" customFormat="1" ht="86.25" customHeight="1">
      <c r="A43" s="15"/>
      <c r="B43" s="16"/>
      <c r="C43" s="96"/>
      <c r="D43" s="14" t="s">
        <v>0</v>
      </c>
      <c r="E43" s="14"/>
      <c r="F43" s="14"/>
      <c r="G43" s="22" t="s">
        <v>1</v>
      </c>
      <c r="H43" s="21" t="s">
        <v>2</v>
      </c>
      <c r="I43" s="14" t="s">
        <v>3</v>
      </c>
      <c r="J43" s="14"/>
      <c r="K43" s="14" t="s">
        <v>4</v>
      </c>
      <c r="L43" s="14"/>
      <c r="M43" s="14"/>
      <c r="N43" s="23" t="s">
        <v>5</v>
      </c>
      <c r="O43" s="24"/>
      <c r="Q43" s="14" t="s">
        <v>6</v>
      </c>
      <c r="R43" s="14"/>
      <c r="S43" s="21" t="s">
        <v>7</v>
      </c>
      <c r="U43" s="14" t="s">
        <v>8</v>
      </c>
      <c r="V43" s="14"/>
      <c r="W43" s="14"/>
      <c r="Y43" s="13" t="s">
        <v>9</v>
      </c>
      <c r="Z43" s="13"/>
      <c r="AA43" s="13"/>
      <c r="AC43" s="14" t="s">
        <v>10</v>
      </c>
      <c r="AD43" s="14"/>
      <c r="AF43" s="12"/>
      <c r="AG43" s="12"/>
      <c r="AI43" s="14" t="s">
        <v>11</v>
      </c>
      <c r="AJ43" s="14"/>
      <c r="AK43" s="26"/>
      <c r="AL43" s="25" t="str">
        <f>AL1</f>
        <v>Pain à l'ail</v>
      </c>
      <c r="AN43" s="29" t="str">
        <f>AN1</f>
        <v>Punchy</v>
      </c>
      <c r="AP43" s="28"/>
      <c r="AR43" s="11"/>
      <c r="AS43" s="11"/>
      <c r="AT43" s="29"/>
      <c r="AU43" s="29"/>
      <c r="AV43" s="29"/>
      <c r="AW43" s="30" t="s">
        <v>14</v>
      </c>
      <c r="AX43" s="10" t="s">
        <v>15</v>
      </c>
      <c r="AY43" s="10"/>
      <c r="AZ43" s="10" t="s">
        <v>15</v>
      </c>
      <c r="BA43" s="25" t="s">
        <v>16</v>
      </c>
      <c r="BB43" s="31" t="s">
        <v>17</v>
      </c>
      <c r="BC43" s="32" t="s">
        <v>18</v>
      </c>
      <c r="BD43" s="33" t="s">
        <v>36</v>
      </c>
      <c r="BE43" s="33" t="s">
        <v>20</v>
      </c>
      <c r="BF43" s="33" t="s">
        <v>37</v>
      </c>
      <c r="BG43" s="33" t="s">
        <v>38</v>
      </c>
      <c r="BH43" s="36" t="s">
        <v>23</v>
      </c>
      <c r="BI43" s="37" t="s">
        <v>24</v>
      </c>
      <c r="BJ43" s="37" t="s">
        <v>25</v>
      </c>
      <c r="BK43" s="38" t="s">
        <v>26</v>
      </c>
      <c r="BM43" s="97"/>
      <c r="BN43" s="98">
        <f>quantite_matiere!B54</f>
        <v>0</v>
      </c>
      <c r="BO43" s="17" t="s">
        <v>39</v>
      </c>
      <c r="BP43" s="99">
        <f>SUM(BP4:BP38)</f>
        <v>0</v>
      </c>
      <c r="BQ43" s="100">
        <f>SUM(BP4:BP38)</f>
        <v>0</v>
      </c>
    </row>
    <row r="44" spans="1:69" s="17" customFormat="1" ht="2.25" customHeight="1">
      <c r="A44" s="15"/>
      <c r="B44" s="16"/>
      <c r="C44" s="96"/>
      <c r="D44" s="97"/>
      <c r="E44" s="97"/>
      <c r="F44" s="97"/>
      <c r="I44" s="97"/>
      <c r="J44" s="97"/>
      <c r="K44" s="97"/>
      <c r="L44" s="97"/>
      <c r="M44" s="97"/>
      <c r="N44" s="97"/>
      <c r="O44" s="97"/>
      <c r="P44" s="97"/>
      <c r="Q44" s="97"/>
      <c r="R44" s="97"/>
      <c r="S44" s="97"/>
      <c r="T44" s="97"/>
      <c r="U44" s="97"/>
      <c r="V44" s="97"/>
      <c r="Y44" s="101"/>
      <c r="Z44" s="101"/>
      <c r="AA44" s="101"/>
      <c r="AB44" s="97"/>
      <c r="AC44" s="97"/>
      <c r="AD44" s="97"/>
      <c r="AE44" s="97"/>
      <c r="AF44" s="97"/>
      <c r="AG44" s="97"/>
      <c r="AH44" s="97"/>
      <c r="AI44" s="97"/>
      <c r="AJ44" s="97"/>
      <c r="AK44" s="97"/>
      <c r="AO44" s="97"/>
      <c r="AX44" s="102"/>
      <c r="AY44" s="102"/>
      <c r="AZ44" s="102"/>
      <c r="BD44" s="97"/>
      <c r="BE44" s="97"/>
      <c r="BF44" s="97"/>
      <c r="BG44" s="97"/>
      <c r="BH44" s="97"/>
      <c r="BI44" s="97"/>
      <c r="BL44" s="97"/>
      <c r="BM44" s="97"/>
    </row>
    <row r="45" spans="1:69" s="17" customFormat="1" ht="47.25" customHeight="1">
      <c r="A45" s="15"/>
      <c r="B45" s="16"/>
      <c r="C45" s="16"/>
      <c r="AX45" s="103"/>
      <c r="AY45" s="103"/>
      <c r="AZ45" s="103"/>
    </row>
    <row r="46" spans="1:69" s="17" customFormat="1" ht="27.75" customHeight="1">
      <c r="A46" s="15"/>
      <c r="B46" s="16" t="s">
        <v>40</v>
      </c>
      <c r="C46" s="16"/>
      <c r="D46" s="104">
        <v>3.6</v>
      </c>
      <c r="E46" s="104">
        <v>7</v>
      </c>
      <c r="F46" s="104">
        <v>20.7</v>
      </c>
      <c r="G46" s="104"/>
      <c r="H46" s="104">
        <v>7</v>
      </c>
      <c r="I46" s="104">
        <v>5</v>
      </c>
      <c r="K46" s="104">
        <v>3.8</v>
      </c>
      <c r="L46" s="104">
        <v>7.4</v>
      </c>
      <c r="M46" s="104">
        <v>21.9</v>
      </c>
      <c r="N46" s="104">
        <v>5.8</v>
      </c>
      <c r="Q46" s="104">
        <v>4.0999999999999996</v>
      </c>
      <c r="R46" s="104">
        <v>8</v>
      </c>
      <c r="S46" s="104">
        <v>5.0999999999999996</v>
      </c>
      <c r="U46" s="104">
        <v>6</v>
      </c>
      <c r="V46" s="104">
        <v>11.8</v>
      </c>
      <c r="W46" s="104">
        <v>23.4</v>
      </c>
      <c r="Y46" s="104">
        <v>4.9000000000000004</v>
      </c>
      <c r="Z46" s="104">
        <v>9.6</v>
      </c>
      <c r="AA46" s="104">
        <v>28.5</v>
      </c>
      <c r="AC46" s="104">
        <v>5.9</v>
      </c>
      <c r="AD46" s="104">
        <v>11.6</v>
      </c>
      <c r="AI46" s="104">
        <v>5.9</v>
      </c>
      <c r="AJ46" s="104">
        <v>11.6</v>
      </c>
      <c r="AL46" s="104">
        <v>5.6</v>
      </c>
      <c r="AN46" s="104">
        <v>5.6</v>
      </c>
      <c r="AP46" s="104"/>
      <c r="AU46" s="104"/>
      <c r="AW46" s="17">
        <v>5.9</v>
      </c>
      <c r="AX46" s="104">
        <v>5.2</v>
      </c>
      <c r="AY46" s="104">
        <v>10.199999999999999</v>
      </c>
      <c r="AZ46" s="17">
        <v>20.2</v>
      </c>
      <c r="BA46" s="17">
        <v>7.9</v>
      </c>
      <c r="BB46" s="104">
        <v>7.9</v>
      </c>
      <c r="BC46" s="104"/>
      <c r="BD46" s="17">
        <v>3.9</v>
      </c>
      <c r="BE46" s="17">
        <v>4.8</v>
      </c>
      <c r="BF46" s="17">
        <v>7.9</v>
      </c>
      <c r="BG46" s="17">
        <v>6.9</v>
      </c>
      <c r="BH46" s="17">
        <v>1.7</v>
      </c>
      <c r="BI46" s="17">
        <v>1.7</v>
      </c>
      <c r="BJ46" s="104">
        <v>2.7</v>
      </c>
      <c r="BK46" s="104"/>
    </row>
    <row r="47" spans="1:69" s="17" customFormat="1" ht="27.75" customHeight="1">
      <c r="A47" s="15"/>
      <c r="B47" s="16"/>
      <c r="C47" s="16"/>
      <c r="AX47" s="15"/>
      <c r="AY47" s="15"/>
      <c r="AZ47" s="15"/>
    </row>
    <row r="48" spans="1:69" s="17" customFormat="1" ht="27.75" customHeight="1">
      <c r="A48" s="15"/>
      <c r="B48" s="16"/>
      <c r="C48" s="16"/>
      <c r="AX48" s="15"/>
      <c r="AY48" s="15"/>
      <c r="AZ48" s="15"/>
    </row>
    <row r="49" spans="1:66" s="17" customFormat="1" ht="27.75" customHeight="1">
      <c r="A49" s="15"/>
      <c r="B49" s="16"/>
      <c r="C49" s="16"/>
      <c r="AX49" s="15"/>
      <c r="AY49" s="15"/>
      <c r="AZ49" s="15"/>
      <c r="BN49" s="17">
        <v>21</v>
      </c>
    </row>
    <row r="50" spans="1:66" s="17" customFormat="1" ht="27.75" customHeight="1">
      <c r="A50" s="15"/>
      <c r="B50" s="16"/>
      <c r="C50" s="16"/>
      <c r="AX50" s="15"/>
      <c r="AY50" s="15"/>
      <c r="AZ50" s="15"/>
      <c r="BN50" s="17">
        <v>11.2</v>
      </c>
    </row>
    <row r="51" spans="1:66" s="17" customFormat="1" ht="27.75" customHeight="1">
      <c r="A51" s="15"/>
      <c r="B51" s="16"/>
      <c r="C51" s="16"/>
      <c r="AX51" s="15"/>
      <c r="AY51" s="15"/>
      <c r="AZ51" s="15"/>
      <c r="BN51" s="17">
        <v>24</v>
      </c>
    </row>
    <row r="52" spans="1:66" s="17" customFormat="1" ht="27.75" customHeight="1">
      <c r="A52" s="15"/>
      <c r="B52" s="16"/>
      <c r="C52" s="16"/>
      <c r="AX52" s="15"/>
      <c r="AY52" s="15"/>
      <c r="AZ52" s="15"/>
      <c r="BN52" s="17">
        <v>12.9</v>
      </c>
    </row>
    <row r="53" spans="1:66" ht="17.25" customHeight="1">
      <c r="AX53" s="15"/>
      <c r="AY53" s="15"/>
      <c r="AZ53" s="15"/>
    </row>
    <row r="54" spans="1:66" ht="17.25" customHeight="1">
      <c r="AX54" s="15"/>
      <c r="AY54" s="15"/>
      <c r="AZ54" s="15"/>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1">
    <mergeCell ref="AX43:AZ43"/>
    <mergeCell ref="Y43:AA43"/>
    <mergeCell ref="AC43:AD43"/>
    <mergeCell ref="AF43:AG43"/>
    <mergeCell ref="AI43:AJ43"/>
    <mergeCell ref="AR43:AS43"/>
    <mergeCell ref="D43:F43"/>
    <mergeCell ref="I43:J43"/>
    <mergeCell ref="K43:M43"/>
    <mergeCell ref="Q43:R43"/>
    <mergeCell ref="U43:W43"/>
    <mergeCell ref="AC1:AD1"/>
    <mergeCell ref="AF1:AG1"/>
    <mergeCell ref="AI1:AJ1"/>
    <mergeCell ref="AR1:AS1"/>
    <mergeCell ref="AX1:AZ1"/>
    <mergeCell ref="D1:F1"/>
    <mergeCell ref="K1:M1"/>
    <mergeCell ref="Q1:R1"/>
    <mergeCell ref="U1:W1"/>
    <mergeCell ref="Y1:AA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362</v>
      </c>
      <c r="D1" t="s">
        <v>363</v>
      </c>
    </row>
    <row r="2" spans="2:5" ht="13.5" customHeight="1"/>
    <row r="3" spans="2:5" ht="17.25" customHeight="1">
      <c r="B3" s="517" t="s">
        <v>364</v>
      </c>
      <c r="C3" s="517" t="s">
        <v>346</v>
      </c>
      <c r="D3" s="517" t="s">
        <v>365</v>
      </c>
    </row>
    <row r="4" spans="2:5" ht="13.5" customHeight="1">
      <c r="B4" s="518">
        <v>43900</v>
      </c>
      <c r="C4" s="518"/>
      <c r="D4" s="122" t="s">
        <v>366</v>
      </c>
    </row>
    <row r="5" spans="2:5" ht="13.5" customHeight="1">
      <c r="B5" s="518">
        <v>43902</v>
      </c>
      <c r="C5" s="518"/>
      <c r="D5" s="122" t="s">
        <v>367</v>
      </c>
    </row>
    <row r="6" spans="2:5" ht="128.25" customHeight="1">
      <c r="B6" s="399">
        <v>43903</v>
      </c>
      <c r="C6" s="399"/>
      <c r="D6" s="515" t="s">
        <v>368</v>
      </c>
    </row>
    <row r="7" spans="2:5" ht="216.75" customHeight="1">
      <c r="B7" s="399">
        <v>43904</v>
      </c>
      <c r="C7" s="399"/>
      <c r="D7" s="515" t="s">
        <v>369</v>
      </c>
    </row>
    <row r="8" spans="2:5" ht="64.5" customHeight="1">
      <c r="B8" s="399">
        <v>43905</v>
      </c>
      <c r="C8" s="399"/>
      <c r="D8" s="515" t="s">
        <v>370</v>
      </c>
    </row>
    <row r="9" spans="2:5" ht="51.75" customHeight="1">
      <c r="B9" s="519">
        <v>43906</v>
      </c>
      <c r="C9" s="519"/>
      <c r="D9" s="520" t="s">
        <v>371</v>
      </c>
    </row>
    <row r="10" spans="2:5" ht="13.5" customHeight="1">
      <c r="B10" s="641">
        <v>44141</v>
      </c>
      <c r="C10" s="521" t="s">
        <v>349</v>
      </c>
      <c r="D10" s="250" t="s">
        <v>372</v>
      </c>
    </row>
    <row r="11" spans="2:5" ht="13.5" customHeight="1">
      <c r="B11" s="641"/>
      <c r="C11" s="522" t="s">
        <v>349</v>
      </c>
      <c r="D11" s="522" t="s">
        <v>373</v>
      </c>
    </row>
    <row r="12" spans="2:5" ht="13.5" customHeight="1">
      <c r="B12" s="641"/>
      <c r="C12" s="522" t="s">
        <v>374</v>
      </c>
      <c r="D12" s="522" t="s">
        <v>375</v>
      </c>
      <c r="E12" t="s">
        <v>376</v>
      </c>
    </row>
    <row r="13" spans="2:5" ht="13.5" customHeight="1">
      <c r="B13" s="641"/>
      <c r="C13" s="522" t="s">
        <v>377</v>
      </c>
      <c r="D13" s="522" t="s">
        <v>378</v>
      </c>
      <c r="E13" t="s">
        <v>379</v>
      </c>
    </row>
    <row r="14" spans="2:5" ht="13.5" customHeight="1">
      <c r="B14" s="641"/>
      <c r="C14" s="522" t="s">
        <v>47</v>
      </c>
      <c r="D14" s="522" t="s">
        <v>380</v>
      </c>
    </row>
    <row r="15" spans="2:5" ht="13.5" customHeight="1">
      <c r="B15" s="641"/>
      <c r="C15" s="522" t="s">
        <v>47</v>
      </c>
      <c r="D15" s="522" t="s">
        <v>381</v>
      </c>
      <c r="E15" t="s">
        <v>382</v>
      </c>
    </row>
    <row r="16" spans="2:5" ht="13.5" customHeight="1">
      <c r="B16" s="641"/>
      <c r="C16" s="522" t="s">
        <v>47</v>
      </c>
      <c r="D16" s="522" t="s">
        <v>383</v>
      </c>
    </row>
    <row r="17" spans="2:5" ht="13.5" customHeight="1">
      <c r="B17" s="641"/>
      <c r="C17" s="522" t="s">
        <v>384</v>
      </c>
      <c r="D17" s="522" t="s">
        <v>385</v>
      </c>
      <c r="E17" t="s">
        <v>386</v>
      </c>
    </row>
    <row r="18" spans="2:5" ht="13.5" customHeight="1">
      <c r="B18" s="641"/>
      <c r="C18" s="522" t="s">
        <v>387</v>
      </c>
      <c r="D18" s="522" t="s">
        <v>388</v>
      </c>
    </row>
    <row r="19" spans="2:5" ht="13.5" customHeight="1">
      <c r="B19" s="641"/>
      <c r="C19" s="522" t="s">
        <v>387</v>
      </c>
      <c r="D19" s="522" t="s">
        <v>381</v>
      </c>
    </row>
    <row r="20" spans="2:5" ht="13.5" customHeight="1">
      <c r="B20" s="641"/>
      <c r="C20" s="522" t="s">
        <v>389</v>
      </c>
      <c r="D20" s="522" t="s">
        <v>390</v>
      </c>
    </row>
    <row r="21" spans="2:5" ht="13.5" customHeight="1">
      <c r="B21" s="641"/>
      <c r="C21" s="522" t="s">
        <v>355</v>
      </c>
      <c r="D21" s="522" t="s">
        <v>391</v>
      </c>
    </row>
    <row r="22" spans="2:5" ht="13.5" customHeight="1">
      <c r="B22" s="641"/>
      <c r="C22" s="522" t="s">
        <v>353</v>
      </c>
      <c r="D22" s="522" t="s">
        <v>392</v>
      </c>
      <c r="E22" t="s">
        <v>393</v>
      </c>
    </row>
    <row r="23" spans="2:5" ht="13.5" customHeight="1">
      <c r="B23" s="641"/>
      <c r="C23" s="522" t="s">
        <v>353</v>
      </c>
      <c r="D23" s="522" t="s">
        <v>394</v>
      </c>
    </row>
    <row r="24" spans="2:5" ht="13.5" customHeight="1">
      <c r="B24" s="641"/>
      <c r="C24" s="522" t="s">
        <v>353</v>
      </c>
      <c r="D24" s="522" t="s">
        <v>395</v>
      </c>
    </row>
    <row r="25" spans="2:5" ht="13.5" customHeight="1">
      <c r="B25" s="641"/>
      <c r="C25" s="522" t="s">
        <v>353</v>
      </c>
      <c r="D25" s="522" t="s">
        <v>396</v>
      </c>
    </row>
    <row r="26" spans="2:5" ht="13.5" customHeight="1">
      <c r="B26" s="641"/>
      <c r="C26" s="522" t="s">
        <v>389</v>
      </c>
      <c r="D26" s="522" t="s">
        <v>397</v>
      </c>
    </row>
    <row r="27" spans="2:5" ht="13.5" customHeight="1">
      <c r="B27" s="641"/>
      <c r="C27" s="522" t="s">
        <v>389</v>
      </c>
      <c r="D27" s="522" t="s">
        <v>398</v>
      </c>
    </row>
    <row r="28" spans="2:5" ht="13.5" customHeight="1">
      <c r="B28" s="641"/>
      <c r="C28" s="522" t="s">
        <v>389</v>
      </c>
      <c r="D28" s="522" t="s">
        <v>399</v>
      </c>
    </row>
    <row r="29" spans="2:5" ht="13.5" customHeight="1">
      <c r="B29" s="641"/>
      <c r="C29" s="522"/>
      <c r="D29" s="522"/>
    </row>
    <row r="30" spans="2:5" ht="13.5" customHeight="1">
      <c r="B30" s="641">
        <v>44145</v>
      </c>
      <c r="C30" s="250" t="s">
        <v>400</v>
      </c>
      <c r="D30" s="250" t="s">
        <v>401</v>
      </c>
    </row>
    <row r="31" spans="2:5" ht="13.5" customHeight="1">
      <c r="B31" s="641"/>
      <c r="C31" s="522" t="s">
        <v>47</v>
      </c>
      <c r="D31" s="522" t="s">
        <v>402</v>
      </c>
    </row>
    <row r="32" spans="2:5" ht="13.5" customHeight="1">
      <c r="B32" s="641"/>
      <c r="C32" s="522" t="s">
        <v>47</v>
      </c>
      <c r="D32" s="522" t="s">
        <v>403</v>
      </c>
    </row>
    <row r="33" spans="2:4" ht="13.5" customHeight="1">
      <c r="B33" s="641"/>
      <c r="C33" s="523" t="s">
        <v>47</v>
      </c>
      <c r="D33" s="523" t="s">
        <v>404</v>
      </c>
    </row>
    <row r="34" spans="2:4" ht="13.5" customHeight="1">
      <c r="B34" s="524">
        <v>44151</v>
      </c>
      <c r="C34" s="522" t="s">
        <v>405</v>
      </c>
      <c r="D34" s="522" t="s">
        <v>406</v>
      </c>
    </row>
    <row r="35" spans="2:4" ht="13.5" customHeight="1">
      <c r="B35" s="641">
        <v>44152</v>
      </c>
      <c r="C35" s="250" t="s">
        <v>353</v>
      </c>
      <c r="D35" s="250" t="s">
        <v>407</v>
      </c>
    </row>
    <row r="36" spans="2:4" ht="13.5" customHeight="1">
      <c r="B36" s="641"/>
      <c r="C36" s="522" t="s">
        <v>47</v>
      </c>
      <c r="D36" s="522" t="s">
        <v>408</v>
      </c>
    </row>
    <row r="37" spans="2:4" ht="13.5" customHeight="1">
      <c r="B37" s="641">
        <v>44153</v>
      </c>
      <c r="C37" s="250" t="s">
        <v>47</v>
      </c>
      <c r="D37" s="250" t="s">
        <v>409</v>
      </c>
    </row>
    <row r="38" spans="2:4" ht="13.5" customHeight="1">
      <c r="B38" s="641"/>
      <c r="C38" s="522" t="s">
        <v>47</v>
      </c>
      <c r="D38" s="522" t="s">
        <v>410</v>
      </c>
    </row>
    <row r="39" spans="2:4" ht="13.5" customHeight="1">
      <c r="B39" s="641">
        <v>44161</v>
      </c>
      <c r="C39" s="250" t="s">
        <v>47</v>
      </c>
      <c r="D39" s="250" t="s">
        <v>411</v>
      </c>
    </row>
    <row r="40" spans="2:4" ht="13.5" customHeight="1">
      <c r="B40" s="641"/>
      <c r="C40" s="522" t="s">
        <v>400</v>
      </c>
      <c r="D40" s="522" t="s">
        <v>412</v>
      </c>
    </row>
    <row r="41" spans="2:4" ht="13.5" customHeight="1">
      <c r="B41" s="641"/>
      <c r="C41" s="522" t="s">
        <v>353</v>
      </c>
      <c r="D41" s="522" t="s">
        <v>413</v>
      </c>
    </row>
    <row r="42" spans="2:4" ht="13.5" customHeight="1">
      <c r="B42" s="641"/>
      <c r="C42" s="522" t="s">
        <v>47</v>
      </c>
      <c r="D42" s="522" t="s">
        <v>414</v>
      </c>
    </row>
    <row r="43" spans="2:4" ht="13.5" customHeight="1">
      <c r="B43" s="641"/>
      <c r="C43" s="522" t="s">
        <v>415</v>
      </c>
      <c r="D43" s="522" t="s">
        <v>416</v>
      </c>
    </row>
    <row r="44" spans="2:4" ht="13.5" customHeight="1">
      <c r="B44" s="641"/>
      <c r="C44" s="523" t="s">
        <v>389</v>
      </c>
      <c r="D44" s="523" t="s">
        <v>417</v>
      </c>
    </row>
    <row r="45" spans="2:4" ht="13.5" customHeight="1">
      <c r="B45" s="642">
        <v>44175</v>
      </c>
      <c r="C45" s="250" t="s">
        <v>47</v>
      </c>
      <c r="D45" s="250" t="s">
        <v>418</v>
      </c>
    </row>
    <row r="46" spans="2:4" ht="13.5" customHeight="1">
      <c r="B46" s="642"/>
      <c r="C46" s="522" t="s">
        <v>419</v>
      </c>
      <c r="D46" s="522" t="s">
        <v>420</v>
      </c>
    </row>
    <row r="47" spans="2:4" ht="13.5" customHeight="1">
      <c r="B47" s="641">
        <v>44187</v>
      </c>
      <c r="C47" s="250" t="s">
        <v>47</v>
      </c>
      <c r="D47" s="250" t="s">
        <v>421</v>
      </c>
    </row>
    <row r="48" spans="2:4" ht="13.5" customHeight="1">
      <c r="B48" s="641"/>
      <c r="C48" s="523" t="s">
        <v>422</v>
      </c>
      <c r="D48" s="523" t="s">
        <v>423</v>
      </c>
    </row>
    <row r="49" spans="2:4" ht="13.5" customHeight="1">
      <c r="B49" s="525">
        <v>44862</v>
      </c>
      <c r="C49" s="250"/>
      <c r="D49" s="250" t="s">
        <v>424</v>
      </c>
    </row>
    <row r="50" spans="2:4" ht="13.5" customHeight="1">
      <c r="B50" s="526"/>
      <c r="C50" s="523" t="s">
        <v>425</v>
      </c>
      <c r="D50" s="523" t="s">
        <v>426</v>
      </c>
    </row>
    <row r="51" spans="2:4" ht="13.5" customHeight="1">
      <c r="B51" s="525">
        <v>45218</v>
      </c>
      <c r="C51" s="250" t="s">
        <v>47</v>
      </c>
      <c r="D51" s="250" t="s">
        <v>427</v>
      </c>
    </row>
    <row r="52" spans="2:4" ht="13.5" customHeight="1">
      <c r="B52" s="527"/>
      <c r="C52" s="522" t="s">
        <v>349</v>
      </c>
      <c r="D52" s="522" t="s">
        <v>428</v>
      </c>
    </row>
    <row r="53" spans="2:4" ht="13.5" customHeight="1">
      <c r="B53" s="527"/>
      <c r="C53" s="522"/>
      <c r="D53" s="522" t="s">
        <v>429</v>
      </c>
    </row>
    <row r="54" spans="2:4" ht="13.5" customHeight="1">
      <c r="B54" s="527"/>
      <c r="C54" s="522"/>
      <c r="D54" s="522" t="s">
        <v>430</v>
      </c>
    </row>
    <row r="55" spans="2:4" ht="13.5" customHeight="1">
      <c r="B55" s="526"/>
      <c r="C55" s="523" t="s">
        <v>349</v>
      </c>
      <c r="D55" s="523" t="s">
        <v>431</v>
      </c>
    </row>
    <row r="56" spans="2:4" ht="13.5" customHeight="1">
      <c r="B56" s="525">
        <v>44946</v>
      </c>
      <c r="C56" s="250" t="s">
        <v>349</v>
      </c>
      <c r="D56" s="250" t="s">
        <v>432</v>
      </c>
    </row>
    <row r="57" spans="2:4" ht="13.5" customHeight="1">
      <c r="B57" s="522"/>
      <c r="C57" s="522" t="s">
        <v>425</v>
      </c>
      <c r="D57" s="522" t="s">
        <v>433</v>
      </c>
    </row>
    <row r="58" spans="2:4" ht="13.5" customHeight="1">
      <c r="B58" s="522"/>
      <c r="C58" s="522"/>
      <c r="D58" s="522" t="s">
        <v>434</v>
      </c>
    </row>
    <row r="59" spans="2:4" ht="13.5" customHeight="1">
      <c r="B59" s="523"/>
      <c r="C59" s="523" t="s">
        <v>349</v>
      </c>
      <c r="D59" s="523" t="s">
        <v>435</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heetViews>
  <sheetFormatPr baseColWidth="10" defaultColWidth="29.83203125" defaultRowHeight="25"/>
  <cols>
    <col min="1" max="8" width="29.83203125" style="528"/>
    <col min="9" max="9" width="44" style="528" customWidth="1"/>
    <col min="10" max="1024" width="29.83203125" style="528"/>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3" t="s">
        <v>436</v>
      </c>
      <c r="B1" s="643"/>
      <c r="C1" s="529"/>
      <c r="D1" s="529"/>
      <c r="E1" s="529"/>
      <c r="F1" s="529"/>
      <c r="G1" s="529"/>
      <c r="H1" s="529"/>
      <c r="I1" s="529"/>
      <c r="J1" s="529"/>
      <c r="K1" s="529"/>
      <c r="L1" s="529"/>
      <c r="M1" s="530"/>
      <c r="N1" s="530"/>
      <c r="O1" s="530"/>
      <c r="P1" s="530"/>
      <c r="Q1" s="530"/>
      <c r="R1" s="530"/>
      <c r="S1" s="530"/>
      <c r="T1" s="530"/>
      <c r="U1" s="530"/>
      <c r="V1" s="530"/>
    </row>
    <row r="2" spans="1:22" ht="17.25" customHeight="1">
      <c r="A2" s="267"/>
      <c r="B2" s="529"/>
      <c r="C2" s="529"/>
      <c r="D2" s="529"/>
      <c r="E2" s="529"/>
      <c r="F2" s="529"/>
      <c r="G2" s="529"/>
      <c r="H2" s="529"/>
      <c r="I2" s="529"/>
      <c r="J2" s="529"/>
      <c r="K2" s="529"/>
      <c r="L2" s="529"/>
      <c r="M2" s="530"/>
      <c r="N2" s="530"/>
      <c r="O2" s="530"/>
      <c r="P2" s="530"/>
      <c r="Q2" s="530"/>
      <c r="R2" s="530"/>
      <c r="S2" s="530"/>
      <c r="T2" s="530"/>
      <c r="U2" s="530"/>
      <c r="V2" s="530"/>
    </row>
    <row r="3" spans="1:22" ht="19.5" customHeight="1">
      <c r="A3" s="644" t="s">
        <v>437</v>
      </c>
      <c r="B3" s="531" t="s">
        <v>77</v>
      </c>
      <c r="C3" s="645">
        <v>2141</v>
      </c>
      <c r="D3" s="645"/>
      <c r="E3" s="645"/>
      <c r="F3" s="645"/>
      <c r="G3" s="645"/>
      <c r="H3" s="645">
        <v>3212</v>
      </c>
      <c r="I3" s="645"/>
      <c r="J3" s="645"/>
      <c r="K3" s="645"/>
      <c r="L3" s="645"/>
      <c r="M3" s="105"/>
      <c r="N3" s="644" t="s">
        <v>438</v>
      </c>
      <c r="O3" s="532" t="s">
        <v>77</v>
      </c>
      <c r="P3" s="646">
        <v>2332</v>
      </c>
      <c r="Q3" s="646"/>
      <c r="R3" s="646"/>
      <c r="S3" s="646">
        <v>1555</v>
      </c>
      <c r="T3" s="646"/>
      <c r="U3" s="646"/>
      <c r="V3" s="105"/>
    </row>
    <row r="4" spans="1:22" ht="19.5" customHeight="1">
      <c r="A4" s="644"/>
      <c r="B4" s="533" t="s">
        <v>52</v>
      </c>
      <c r="C4" s="647">
        <v>3480</v>
      </c>
      <c r="D4" s="647"/>
      <c r="E4" s="647"/>
      <c r="F4" s="647"/>
      <c r="G4" s="647"/>
      <c r="H4" s="647"/>
      <c r="I4" s="647"/>
      <c r="J4" s="647"/>
      <c r="K4" s="647"/>
      <c r="L4" s="647"/>
      <c r="M4" s="105"/>
      <c r="N4" s="644"/>
      <c r="O4" s="534" t="s">
        <v>81</v>
      </c>
      <c r="P4" s="648">
        <v>972</v>
      </c>
      <c r="Q4" s="648"/>
      <c r="R4" s="648"/>
      <c r="S4" s="648"/>
      <c r="T4" s="648"/>
      <c r="U4" s="648"/>
      <c r="V4" s="105"/>
    </row>
    <row r="5" spans="1:22" ht="19.5" customHeight="1">
      <c r="A5" s="644"/>
      <c r="B5" s="531" t="s">
        <v>53</v>
      </c>
      <c r="C5" s="645">
        <v>96</v>
      </c>
      <c r="D5" s="645"/>
      <c r="E5" s="645"/>
      <c r="F5" s="645"/>
      <c r="G5" s="645"/>
      <c r="H5" s="645"/>
      <c r="I5" s="645"/>
      <c r="J5" s="645"/>
      <c r="K5" s="645"/>
      <c r="L5" s="645"/>
      <c r="M5" s="105"/>
      <c r="N5" s="644"/>
      <c r="O5" s="535" t="s">
        <v>52</v>
      </c>
      <c r="P5" s="647">
        <v>3401</v>
      </c>
      <c r="Q5" s="647"/>
      <c r="R5" s="647"/>
      <c r="S5" s="647"/>
      <c r="T5" s="647"/>
      <c r="U5" s="647"/>
      <c r="V5" s="105"/>
    </row>
    <row r="6" spans="1:22" ht="19.5" customHeight="1">
      <c r="A6" s="644"/>
      <c r="B6" s="533" t="s">
        <v>55</v>
      </c>
      <c r="C6" s="647">
        <v>1071</v>
      </c>
      <c r="D6" s="647"/>
      <c r="E6" s="647"/>
      <c r="F6" s="647"/>
      <c r="G6" s="647"/>
      <c r="H6" s="647"/>
      <c r="I6" s="647"/>
      <c r="J6" s="647"/>
      <c r="K6" s="647"/>
      <c r="L6" s="647"/>
      <c r="M6" s="105"/>
      <c r="N6" s="644"/>
      <c r="O6" s="534" t="s">
        <v>53</v>
      </c>
      <c r="P6" s="648">
        <v>87</v>
      </c>
      <c r="Q6" s="648"/>
      <c r="R6" s="648"/>
      <c r="S6" s="648"/>
      <c r="T6" s="648"/>
      <c r="U6" s="648"/>
      <c r="V6" s="105"/>
    </row>
    <row r="7" spans="1:22" ht="19.5" customHeight="1">
      <c r="A7" s="644"/>
      <c r="B7" s="531" t="s">
        <v>58</v>
      </c>
      <c r="C7" s="645">
        <v>10000</v>
      </c>
      <c r="D7" s="645"/>
      <c r="E7" s="645"/>
      <c r="F7" s="645"/>
      <c r="G7" s="645"/>
      <c r="H7" s="645"/>
      <c r="I7" s="645"/>
      <c r="J7" s="645"/>
      <c r="K7" s="645"/>
      <c r="L7" s="645"/>
      <c r="M7" s="105"/>
      <c r="N7" s="644"/>
      <c r="O7" s="535" t="s">
        <v>55</v>
      </c>
      <c r="P7" s="647">
        <v>972</v>
      </c>
      <c r="Q7" s="647"/>
      <c r="R7" s="647"/>
      <c r="S7" s="647"/>
      <c r="T7" s="647"/>
      <c r="U7" s="647"/>
      <c r="V7" s="105"/>
    </row>
    <row r="8" spans="1:22" ht="19.5" customHeight="1">
      <c r="A8" s="536"/>
      <c r="B8" s="537"/>
      <c r="C8" s="538"/>
      <c r="D8" s="105"/>
      <c r="E8" s="105"/>
      <c r="F8" s="105"/>
      <c r="G8" s="105"/>
      <c r="H8" s="105"/>
      <c r="I8" s="105"/>
      <c r="J8" s="105"/>
      <c r="K8" s="105"/>
      <c r="L8" s="105"/>
      <c r="M8" s="105"/>
      <c r="N8" s="644"/>
      <c r="O8" s="534" t="s">
        <v>115</v>
      </c>
      <c r="P8" s="648">
        <v>680</v>
      </c>
      <c r="Q8" s="648"/>
      <c r="R8" s="648"/>
      <c r="S8" s="648"/>
      <c r="T8" s="648"/>
      <c r="U8" s="648"/>
      <c r="V8" s="105"/>
    </row>
    <row r="9" spans="1:22" ht="19.5" customHeight="1">
      <c r="A9" s="536"/>
      <c r="B9" s="537"/>
      <c r="C9" s="538"/>
      <c r="D9" s="105"/>
      <c r="E9" s="105"/>
      <c r="F9" s="105"/>
      <c r="G9" s="105"/>
      <c r="H9" s="105"/>
      <c r="I9" s="105"/>
      <c r="J9" s="105"/>
      <c r="K9" s="105"/>
      <c r="L9" s="105"/>
      <c r="M9" s="105"/>
      <c r="N9" s="644"/>
      <c r="O9" s="532" t="s">
        <v>93</v>
      </c>
      <c r="P9" s="646">
        <v>10000</v>
      </c>
      <c r="Q9" s="646"/>
      <c r="R9" s="646"/>
      <c r="S9" s="646"/>
      <c r="T9" s="646"/>
      <c r="U9" s="646"/>
      <c r="V9" s="105"/>
    </row>
    <row r="10" spans="1:22" ht="19.5" customHeight="1">
      <c r="A10" s="536"/>
      <c r="B10" s="537"/>
      <c r="C10" s="538"/>
      <c r="D10" s="105"/>
      <c r="E10" s="105"/>
      <c r="F10" s="105"/>
      <c r="G10" s="105"/>
      <c r="H10" s="105"/>
      <c r="I10" s="105"/>
      <c r="J10" s="105"/>
      <c r="K10" s="105"/>
      <c r="L10" s="105"/>
      <c r="M10" s="105"/>
      <c r="N10" s="536"/>
      <c r="O10" s="539"/>
      <c r="P10" s="538"/>
      <c r="Q10" s="105"/>
      <c r="R10" s="105"/>
      <c r="S10" s="105"/>
      <c r="T10" s="105"/>
      <c r="U10" s="105"/>
      <c r="V10" s="105"/>
    </row>
    <row r="11" spans="1:22" ht="19.5" customHeight="1">
      <c r="A11" s="644" t="s">
        <v>439</v>
      </c>
      <c r="B11" s="540" t="s">
        <v>77</v>
      </c>
      <c r="C11" s="649">
        <v>1877</v>
      </c>
      <c r="D11" s="649"/>
      <c r="E11" s="649"/>
      <c r="F11" s="649"/>
      <c r="G11" s="649"/>
      <c r="H11" s="649">
        <v>1251</v>
      </c>
      <c r="I11" s="649"/>
      <c r="J11" s="649"/>
      <c r="K11" s="649"/>
      <c r="L11" s="649"/>
      <c r="M11" s="105"/>
      <c r="N11" s="644" t="s">
        <v>57</v>
      </c>
      <c r="O11" s="541" t="s">
        <v>99</v>
      </c>
      <c r="P11" s="650">
        <v>4859</v>
      </c>
      <c r="Q11" s="650"/>
      <c r="R11" s="650"/>
      <c r="S11" s="650"/>
      <c r="T11" s="650"/>
      <c r="U11" s="105"/>
      <c r="V11" s="105"/>
    </row>
    <row r="12" spans="1:22" ht="19.5" customHeight="1">
      <c r="A12" s="644"/>
      <c r="B12" s="535" t="s">
        <v>81</v>
      </c>
      <c r="C12" s="646">
        <v>2086</v>
      </c>
      <c r="D12" s="646"/>
      <c r="E12" s="646"/>
      <c r="F12" s="646"/>
      <c r="G12" s="646"/>
      <c r="H12" s="646"/>
      <c r="I12" s="646"/>
      <c r="J12" s="646"/>
      <c r="K12" s="646"/>
      <c r="L12" s="646"/>
      <c r="M12" s="105"/>
      <c r="N12" s="644"/>
      <c r="O12" s="535" t="s">
        <v>52</v>
      </c>
      <c r="P12" s="646">
        <v>4082</v>
      </c>
      <c r="Q12" s="646"/>
      <c r="R12" s="646"/>
      <c r="S12" s="646"/>
      <c r="T12" s="646"/>
      <c r="U12" s="105"/>
      <c r="V12" s="105"/>
    </row>
    <row r="13" spans="1:22" ht="19.5" customHeight="1">
      <c r="A13" s="644"/>
      <c r="B13" s="540" t="s">
        <v>52</v>
      </c>
      <c r="C13" s="649">
        <v>3650</v>
      </c>
      <c r="D13" s="649"/>
      <c r="E13" s="649"/>
      <c r="F13" s="649"/>
      <c r="G13" s="649"/>
      <c r="H13" s="649"/>
      <c r="I13" s="649"/>
      <c r="J13" s="649"/>
      <c r="K13" s="649"/>
      <c r="L13" s="649"/>
      <c r="M13" s="105"/>
      <c r="N13" s="644"/>
      <c r="O13" s="541" t="s">
        <v>53</v>
      </c>
      <c r="P13" s="650">
        <v>87</v>
      </c>
      <c r="Q13" s="650"/>
      <c r="R13" s="650"/>
      <c r="S13" s="650"/>
      <c r="T13" s="650"/>
      <c r="U13" s="105"/>
      <c r="V13" s="105"/>
    </row>
    <row r="14" spans="1:22" ht="19.5" customHeight="1">
      <c r="A14" s="644"/>
      <c r="B14" s="535" t="s">
        <v>53</v>
      </c>
      <c r="C14" s="646">
        <v>94</v>
      </c>
      <c r="D14" s="646"/>
      <c r="E14" s="646"/>
      <c r="F14" s="646"/>
      <c r="G14" s="646"/>
      <c r="H14" s="646"/>
      <c r="I14" s="646"/>
      <c r="J14" s="646"/>
      <c r="K14" s="646"/>
      <c r="L14" s="646"/>
      <c r="M14" s="105"/>
      <c r="N14" s="644"/>
      <c r="O14" s="535" t="s">
        <v>55</v>
      </c>
      <c r="P14" s="646">
        <v>972</v>
      </c>
      <c r="Q14" s="646"/>
      <c r="R14" s="646"/>
      <c r="S14" s="646"/>
      <c r="T14" s="646"/>
      <c r="U14" s="105"/>
      <c r="V14" s="105"/>
    </row>
    <row r="15" spans="1:22" ht="19.5" customHeight="1">
      <c r="A15" s="644"/>
      <c r="B15" s="540" t="s">
        <v>55</v>
      </c>
      <c r="C15" s="649">
        <v>1043</v>
      </c>
      <c r="D15" s="649"/>
      <c r="E15" s="649"/>
      <c r="F15" s="649"/>
      <c r="G15" s="649"/>
      <c r="H15" s="649"/>
      <c r="I15" s="649"/>
      <c r="J15" s="649"/>
      <c r="K15" s="649"/>
      <c r="L15" s="649"/>
      <c r="M15" s="105"/>
      <c r="N15" s="644"/>
      <c r="O15" s="542" t="s">
        <v>93</v>
      </c>
      <c r="P15" s="650">
        <v>10000</v>
      </c>
      <c r="Q15" s="650"/>
      <c r="R15" s="650"/>
      <c r="S15" s="650"/>
      <c r="T15" s="650"/>
      <c r="U15" s="105"/>
      <c r="V15" s="105"/>
    </row>
    <row r="16" spans="1:22" ht="19.5" customHeight="1">
      <c r="A16" s="644"/>
      <c r="B16" s="532" t="s">
        <v>58</v>
      </c>
      <c r="C16" s="646">
        <v>10000</v>
      </c>
      <c r="D16" s="646"/>
      <c r="E16" s="646"/>
      <c r="F16" s="646"/>
      <c r="G16" s="646"/>
      <c r="H16" s="646"/>
      <c r="I16" s="646"/>
      <c r="J16" s="646"/>
      <c r="K16" s="646"/>
      <c r="L16" s="646"/>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3" t="s">
        <v>440</v>
      </c>
      <c r="B1" s="643"/>
      <c r="C1" s="529"/>
      <c r="D1" s="529"/>
      <c r="E1" s="529"/>
      <c r="F1" s="529"/>
      <c r="G1" s="529"/>
      <c r="H1" s="529"/>
      <c r="I1" s="529"/>
      <c r="J1" s="529"/>
      <c r="K1" s="529"/>
      <c r="L1" s="529"/>
      <c r="M1" s="530"/>
      <c r="N1" s="530"/>
      <c r="O1" s="530"/>
      <c r="P1" s="530"/>
      <c r="Q1" s="530"/>
      <c r="R1" s="530"/>
      <c r="S1" s="530"/>
      <c r="T1" s="530"/>
      <c r="U1" s="530"/>
      <c r="V1" s="530"/>
    </row>
    <row r="2" spans="1:22" ht="17.25" customHeight="1">
      <c r="A2" s="267"/>
      <c r="B2" s="529"/>
      <c r="C2" s="529"/>
      <c r="D2" s="529"/>
      <c r="E2" s="529"/>
      <c r="F2" s="529"/>
      <c r="G2" s="529"/>
      <c r="H2" s="529"/>
      <c r="I2" s="529"/>
      <c r="J2" s="529"/>
      <c r="K2" s="529"/>
      <c r="L2" s="529"/>
      <c r="M2" s="530"/>
      <c r="N2" s="530"/>
      <c r="O2" s="530"/>
      <c r="P2" s="530"/>
      <c r="Q2" s="530"/>
      <c r="R2" s="530"/>
      <c r="S2" s="530"/>
      <c r="T2" s="530"/>
      <c r="U2" s="530"/>
      <c r="V2" s="530"/>
    </row>
    <row r="3" spans="1:22" ht="19.5" customHeight="1">
      <c r="A3" s="644" t="s">
        <v>437</v>
      </c>
      <c r="B3" s="531" t="s">
        <v>77</v>
      </c>
      <c r="C3" s="645">
        <v>4283</v>
      </c>
      <c r="D3" s="645"/>
      <c r="E3" s="645"/>
      <c r="F3" s="645"/>
      <c r="G3" s="645"/>
      <c r="H3" s="645">
        <v>6424</v>
      </c>
      <c r="I3" s="645"/>
      <c r="J3" s="645"/>
      <c r="K3" s="645"/>
      <c r="L3" s="645"/>
      <c r="M3" s="105"/>
      <c r="N3" s="644" t="s">
        <v>438</v>
      </c>
      <c r="O3" s="532" t="s">
        <v>77</v>
      </c>
      <c r="P3" s="646">
        <v>4665</v>
      </c>
      <c r="Q3" s="646"/>
      <c r="R3" s="646"/>
      <c r="S3" s="646">
        <v>3110</v>
      </c>
      <c r="T3" s="646"/>
      <c r="U3" s="646"/>
      <c r="V3" s="105"/>
    </row>
    <row r="4" spans="1:22" ht="19.5" customHeight="1">
      <c r="A4" s="644"/>
      <c r="B4" s="533" t="s">
        <v>52</v>
      </c>
      <c r="C4" s="647">
        <v>6959</v>
      </c>
      <c r="D4" s="647"/>
      <c r="E4" s="647"/>
      <c r="F4" s="647"/>
      <c r="G4" s="647"/>
      <c r="H4" s="647"/>
      <c r="I4" s="647"/>
      <c r="J4" s="647"/>
      <c r="K4" s="647"/>
      <c r="L4" s="647"/>
      <c r="M4" s="105"/>
      <c r="N4" s="644"/>
      <c r="O4" s="534" t="s">
        <v>81</v>
      </c>
      <c r="P4" s="648">
        <v>1944</v>
      </c>
      <c r="Q4" s="648"/>
      <c r="R4" s="648"/>
      <c r="S4" s="648"/>
      <c r="T4" s="648"/>
      <c r="U4" s="648"/>
      <c r="V4" s="105"/>
    </row>
    <row r="5" spans="1:22" ht="19.5" customHeight="1">
      <c r="A5" s="644"/>
      <c r="B5" s="531" t="s">
        <v>53</v>
      </c>
      <c r="C5" s="645">
        <v>193</v>
      </c>
      <c r="D5" s="645"/>
      <c r="E5" s="645"/>
      <c r="F5" s="645"/>
      <c r="G5" s="645"/>
      <c r="H5" s="645"/>
      <c r="I5" s="645"/>
      <c r="J5" s="645"/>
      <c r="K5" s="645"/>
      <c r="L5" s="645"/>
      <c r="M5" s="105"/>
      <c r="N5" s="644"/>
      <c r="O5" s="535" t="s">
        <v>52</v>
      </c>
      <c r="P5" s="647">
        <v>6803</v>
      </c>
      <c r="Q5" s="647"/>
      <c r="R5" s="647"/>
      <c r="S5" s="647"/>
      <c r="T5" s="647"/>
      <c r="U5" s="647"/>
      <c r="V5" s="105"/>
    </row>
    <row r="6" spans="1:22" ht="19.5" customHeight="1">
      <c r="A6" s="644"/>
      <c r="B6" s="533" t="s">
        <v>55</v>
      </c>
      <c r="C6" s="647">
        <v>2141</v>
      </c>
      <c r="D6" s="647"/>
      <c r="E6" s="647"/>
      <c r="F6" s="647"/>
      <c r="G6" s="647"/>
      <c r="H6" s="647"/>
      <c r="I6" s="647"/>
      <c r="J6" s="647"/>
      <c r="K6" s="647"/>
      <c r="L6" s="647"/>
      <c r="M6" s="105"/>
      <c r="N6" s="644"/>
      <c r="O6" s="534" t="s">
        <v>53</v>
      </c>
      <c r="P6" s="648">
        <v>175</v>
      </c>
      <c r="Q6" s="648"/>
      <c r="R6" s="648"/>
      <c r="S6" s="648"/>
      <c r="T6" s="648"/>
      <c r="U6" s="648"/>
      <c r="V6" s="105"/>
    </row>
    <row r="7" spans="1:22" ht="19.5" customHeight="1">
      <c r="A7" s="644"/>
      <c r="B7" s="531" t="s">
        <v>58</v>
      </c>
      <c r="C7" s="645">
        <v>20000</v>
      </c>
      <c r="D7" s="645"/>
      <c r="E7" s="645"/>
      <c r="F7" s="645"/>
      <c r="G7" s="645"/>
      <c r="H7" s="645"/>
      <c r="I7" s="645"/>
      <c r="J7" s="645"/>
      <c r="K7" s="645"/>
      <c r="L7" s="645"/>
      <c r="M7" s="105"/>
      <c r="N7" s="644"/>
      <c r="O7" s="535" t="s">
        <v>55</v>
      </c>
      <c r="P7" s="647">
        <v>1944</v>
      </c>
      <c r="Q7" s="647"/>
      <c r="R7" s="647"/>
      <c r="S7" s="647"/>
      <c r="T7" s="647"/>
      <c r="U7" s="647"/>
      <c r="V7" s="105"/>
    </row>
    <row r="8" spans="1:22" ht="19.5" customHeight="1">
      <c r="A8" s="536"/>
      <c r="B8" s="537"/>
      <c r="C8" s="538"/>
      <c r="D8" s="105"/>
      <c r="E8" s="105"/>
      <c r="F8" s="105"/>
      <c r="G8" s="105"/>
      <c r="H8" s="105"/>
      <c r="I8" s="105"/>
      <c r="J8" s="105"/>
      <c r="K8" s="105"/>
      <c r="L8" s="105"/>
      <c r="M8" s="105"/>
      <c r="N8" s="644"/>
      <c r="O8" s="534" t="s">
        <v>115</v>
      </c>
      <c r="P8" s="648">
        <v>1361</v>
      </c>
      <c r="Q8" s="648"/>
      <c r="R8" s="648"/>
      <c r="S8" s="648"/>
      <c r="T8" s="648"/>
      <c r="U8" s="648"/>
      <c r="V8" s="105"/>
    </row>
    <row r="9" spans="1:22" ht="19.5" customHeight="1">
      <c r="A9" s="536"/>
      <c r="B9" s="537"/>
      <c r="C9" s="538"/>
      <c r="D9" s="105"/>
      <c r="E9" s="105"/>
      <c r="F9" s="105"/>
      <c r="G9" s="105"/>
      <c r="H9" s="105"/>
      <c r="I9" s="105"/>
      <c r="J9" s="105"/>
      <c r="K9" s="105"/>
      <c r="L9" s="105"/>
      <c r="M9" s="105"/>
      <c r="N9" s="644"/>
      <c r="O9" s="532" t="s">
        <v>93</v>
      </c>
      <c r="P9" s="646">
        <v>20000</v>
      </c>
      <c r="Q9" s="646"/>
      <c r="R9" s="646"/>
      <c r="S9" s="646"/>
      <c r="T9" s="646"/>
      <c r="U9" s="646"/>
      <c r="V9" s="105"/>
    </row>
    <row r="10" spans="1:22" ht="19.5" customHeight="1">
      <c r="A10" s="107"/>
      <c r="B10" s="105"/>
      <c r="C10" s="105"/>
      <c r="D10" s="105"/>
      <c r="E10" s="105"/>
      <c r="F10" s="105"/>
      <c r="G10" s="105"/>
      <c r="H10" s="105"/>
      <c r="I10" s="105"/>
      <c r="J10" s="105"/>
      <c r="K10" s="105"/>
      <c r="L10" s="105"/>
      <c r="M10" s="105"/>
      <c r="N10" s="536"/>
      <c r="O10" s="105"/>
      <c r="P10" s="105"/>
      <c r="Q10" s="105"/>
      <c r="R10" s="105"/>
      <c r="S10" s="105"/>
      <c r="T10" s="105"/>
      <c r="U10" s="105"/>
      <c r="V10" s="105"/>
    </row>
    <row r="11" spans="1:22" ht="19.5" customHeight="1">
      <c r="A11" s="644" t="s">
        <v>439</v>
      </c>
      <c r="B11" s="540" t="s">
        <v>77</v>
      </c>
      <c r="C11" s="649">
        <v>3754</v>
      </c>
      <c r="D11" s="649"/>
      <c r="E11" s="649"/>
      <c r="F11" s="649"/>
      <c r="G11" s="649"/>
      <c r="H11" s="649">
        <v>2503</v>
      </c>
      <c r="I11" s="649"/>
      <c r="J11" s="649"/>
      <c r="K11" s="649"/>
      <c r="L11" s="649"/>
      <c r="M11" s="105"/>
      <c r="N11" s="644" t="s">
        <v>57</v>
      </c>
      <c r="O11" s="541" t="s">
        <v>99</v>
      </c>
      <c r="P11" s="650">
        <v>9718</v>
      </c>
      <c r="Q11" s="650"/>
      <c r="R11" s="650"/>
      <c r="S11" s="650"/>
      <c r="T11" s="650"/>
      <c r="U11" s="105"/>
      <c r="V11" s="105"/>
    </row>
    <row r="12" spans="1:22" ht="19.5" customHeight="1">
      <c r="A12" s="644"/>
      <c r="B12" s="535" t="s">
        <v>81</v>
      </c>
      <c r="C12" s="646">
        <v>4171</v>
      </c>
      <c r="D12" s="646"/>
      <c r="E12" s="646"/>
      <c r="F12" s="646"/>
      <c r="G12" s="646"/>
      <c r="H12" s="646"/>
      <c r="I12" s="646"/>
      <c r="J12" s="646"/>
      <c r="K12" s="646"/>
      <c r="L12" s="646"/>
      <c r="M12" s="105"/>
      <c r="N12" s="644"/>
      <c r="O12" s="535" t="s">
        <v>52</v>
      </c>
      <c r="P12" s="646">
        <v>8163</v>
      </c>
      <c r="Q12" s="646"/>
      <c r="R12" s="646"/>
      <c r="S12" s="646"/>
      <c r="T12" s="646"/>
      <c r="U12" s="105"/>
      <c r="V12" s="105"/>
    </row>
    <row r="13" spans="1:22" ht="19.5" customHeight="1">
      <c r="A13" s="644"/>
      <c r="B13" s="540" t="s">
        <v>52</v>
      </c>
      <c r="C13" s="649">
        <v>7299</v>
      </c>
      <c r="D13" s="649"/>
      <c r="E13" s="649"/>
      <c r="F13" s="649"/>
      <c r="G13" s="649"/>
      <c r="H13" s="649"/>
      <c r="I13" s="649"/>
      <c r="J13" s="649"/>
      <c r="K13" s="649"/>
      <c r="L13" s="649"/>
      <c r="M13" s="105"/>
      <c r="N13" s="644"/>
      <c r="O13" s="541" t="s">
        <v>53</v>
      </c>
      <c r="P13" s="650">
        <v>175</v>
      </c>
      <c r="Q13" s="650"/>
      <c r="R13" s="650"/>
      <c r="S13" s="650"/>
      <c r="T13" s="650"/>
      <c r="U13" s="105"/>
      <c r="V13" s="105"/>
    </row>
    <row r="14" spans="1:22" ht="19.5" customHeight="1">
      <c r="A14" s="644"/>
      <c r="B14" s="535" t="s">
        <v>53</v>
      </c>
      <c r="C14" s="646">
        <v>188</v>
      </c>
      <c r="D14" s="646"/>
      <c r="E14" s="646"/>
      <c r="F14" s="646"/>
      <c r="G14" s="646"/>
      <c r="H14" s="646"/>
      <c r="I14" s="646"/>
      <c r="J14" s="646"/>
      <c r="K14" s="646"/>
      <c r="L14" s="646"/>
      <c r="M14" s="105"/>
      <c r="N14" s="644"/>
      <c r="O14" s="535" t="s">
        <v>55</v>
      </c>
      <c r="P14" s="646">
        <v>1944</v>
      </c>
      <c r="Q14" s="646"/>
      <c r="R14" s="646"/>
      <c r="S14" s="646"/>
      <c r="T14" s="646"/>
      <c r="U14" s="105"/>
      <c r="V14" s="105"/>
    </row>
    <row r="15" spans="1:22" ht="19.5" customHeight="1">
      <c r="A15" s="644"/>
      <c r="B15" s="540" t="s">
        <v>55</v>
      </c>
      <c r="C15" s="649">
        <v>2086</v>
      </c>
      <c r="D15" s="649"/>
      <c r="E15" s="649"/>
      <c r="F15" s="649"/>
      <c r="G15" s="649"/>
      <c r="H15" s="649"/>
      <c r="I15" s="649"/>
      <c r="J15" s="649"/>
      <c r="K15" s="649"/>
      <c r="L15" s="649"/>
      <c r="M15" s="105"/>
      <c r="N15" s="644"/>
      <c r="O15" s="542" t="s">
        <v>93</v>
      </c>
      <c r="P15" s="650">
        <v>20000</v>
      </c>
      <c r="Q15" s="650"/>
      <c r="R15" s="650"/>
      <c r="S15" s="650"/>
      <c r="T15" s="650"/>
      <c r="U15" s="105"/>
      <c r="V15" s="105"/>
    </row>
    <row r="16" spans="1:22" ht="19.5" customHeight="1">
      <c r="A16" s="644"/>
      <c r="B16" s="532" t="s">
        <v>58</v>
      </c>
      <c r="C16" s="646">
        <v>20000</v>
      </c>
      <c r="D16" s="646"/>
      <c r="E16" s="646"/>
      <c r="F16" s="646"/>
      <c r="G16" s="646"/>
      <c r="H16" s="646"/>
      <c r="I16" s="646"/>
      <c r="J16" s="646"/>
      <c r="K16" s="646"/>
      <c r="L16" s="646"/>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3" t="s">
        <v>441</v>
      </c>
      <c r="B1" s="643"/>
      <c r="C1" s="529"/>
      <c r="D1" s="529"/>
      <c r="E1" s="529"/>
      <c r="F1" s="529"/>
      <c r="G1" s="529"/>
      <c r="H1" s="529"/>
      <c r="I1" s="529"/>
      <c r="J1" s="529"/>
      <c r="K1" s="529"/>
      <c r="L1" s="529"/>
      <c r="M1" s="530"/>
      <c r="N1" s="530"/>
      <c r="O1" s="530"/>
      <c r="P1" s="530"/>
      <c r="Q1" s="530"/>
      <c r="R1" s="530"/>
      <c r="S1" s="530"/>
      <c r="T1" s="530"/>
      <c r="U1" s="530"/>
      <c r="V1" s="530"/>
    </row>
    <row r="2" spans="1:22" ht="17.25" customHeight="1">
      <c r="A2" s="267"/>
      <c r="B2" s="529"/>
      <c r="C2" s="529"/>
      <c r="D2" s="529"/>
      <c r="E2" s="529"/>
      <c r="F2" s="529"/>
      <c r="G2" s="529"/>
      <c r="H2" s="529"/>
      <c r="I2" s="529"/>
      <c r="J2" s="529"/>
      <c r="K2" s="529"/>
      <c r="L2" s="529"/>
      <c r="M2" s="530"/>
      <c r="N2" s="530"/>
      <c r="O2" s="530"/>
      <c r="P2" s="530"/>
      <c r="Q2" s="530"/>
      <c r="R2" s="530"/>
      <c r="S2" s="530"/>
      <c r="T2" s="530"/>
      <c r="U2" s="530"/>
      <c r="V2" s="530"/>
    </row>
    <row r="3" spans="1:22" ht="19.5" customHeight="1">
      <c r="A3" s="644" t="s">
        <v>437</v>
      </c>
      <c r="B3" s="531" t="s">
        <v>77</v>
      </c>
      <c r="C3" s="645">
        <v>6424</v>
      </c>
      <c r="D3" s="645"/>
      <c r="E3" s="645"/>
      <c r="F3" s="645"/>
      <c r="G3" s="645"/>
      <c r="H3" s="645">
        <v>9636</v>
      </c>
      <c r="I3" s="645"/>
      <c r="J3" s="645"/>
      <c r="K3" s="645"/>
      <c r="L3" s="645"/>
      <c r="M3" s="105"/>
      <c r="N3" s="644" t="s">
        <v>438</v>
      </c>
      <c r="O3" s="532" t="s">
        <v>77</v>
      </c>
      <c r="P3" s="646">
        <v>6997</v>
      </c>
      <c r="Q3" s="646"/>
      <c r="R3" s="646"/>
      <c r="S3" s="646">
        <v>4665</v>
      </c>
      <c r="T3" s="646"/>
      <c r="U3" s="646"/>
      <c r="V3" s="105"/>
    </row>
    <row r="4" spans="1:22" ht="19.5" customHeight="1">
      <c r="A4" s="644"/>
      <c r="B4" s="533" t="s">
        <v>52</v>
      </c>
      <c r="C4" s="647">
        <v>10439</v>
      </c>
      <c r="D4" s="647"/>
      <c r="E4" s="647"/>
      <c r="F4" s="647"/>
      <c r="G4" s="647"/>
      <c r="H4" s="647"/>
      <c r="I4" s="647"/>
      <c r="J4" s="647"/>
      <c r="K4" s="647"/>
      <c r="L4" s="647"/>
      <c r="M4" s="105"/>
      <c r="N4" s="644"/>
      <c r="O4" s="534" t="s">
        <v>81</v>
      </c>
      <c r="P4" s="648">
        <v>2915</v>
      </c>
      <c r="Q4" s="648"/>
      <c r="R4" s="648"/>
      <c r="S4" s="648"/>
      <c r="T4" s="648"/>
      <c r="U4" s="648"/>
      <c r="V4" s="105"/>
    </row>
    <row r="5" spans="1:22" ht="19.5" customHeight="1">
      <c r="A5" s="644"/>
      <c r="B5" s="531" t="s">
        <v>53</v>
      </c>
      <c r="C5" s="645">
        <v>289</v>
      </c>
      <c r="D5" s="645"/>
      <c r="E5" s="645"/>
      <c r="F5" s="645"/>
      <c r="G5" s="645"/>
      <c r="H5" s="645"/>
      <c r="I5" s="645"/>
      <c r="J5" s="645"/>
      <c r="K5" s="645"/>
      <c r="L5" s="645"/>
      <c r="M5" s="105"/>
      <c r="N5" s="644"/>
      <c r="O5" s="535" t="s">
        <v>52</v>
      </c>
      <c r="P5" s="647">
        <v>10204</v>
      </c>
      <c r="Q5" s="647"/>
      <c r="R5" s="647"/>
      <c r="S5" s="647"/>
      <c r="T5" s="647"/>
      <c r="U5" s="647"/>
      <c r="V5" s="105"/>
    </row>
    <row r="6" spans="1:22" ht="19.5" customHeight="1">
      <c r="A6" s="644"/>
      <c r="B6" s="533" t="s">
        <v>55</v>
      </c>
      <c r="C6" s="647">
        <v>3212</v>
      </c>
      <c r="D6" s="647"/>
      <c r="E6" s="647"/>
      <c r="F6" s="647"/>
      <c r="G6" s="647"/>
      <c r="H6" s="647"/>
      <c r="I6" s="647"/>
      <c r="J6" s="647"/>
      <c r="K6" s="647"/>
      <c r="L6" s="647"/>
      <c r="M6" s="105"/>
      <c r="N6" s="644"/>
      <c r="O6" s="534" t="s">
        <v>53</v>
      </c>
      <c r="P6" s="648">
        <v>262</v>
      </c>
      <c r="Q6" s="648"/>
      <c r="R6" s="648"/>
      <c r="S6" s="648"/>
      <c r="T6" s="648"/>
      <c r="U6" s="648"/>
      <c r="V6" s="105"/>
    </row>
    <row r="7" spans="1:22" ht="19.5" customHeight="1">
      <c r="A7" s="644"/>
      <c r="B7" s="531" t="s">
        <v>58</v>
      </c>
      <c r="C7" s="645">
        <v>30000</v>
      </c>
      <c r="D7" s="645"/>
      <c r="E7" s="645"/>
      <c r="F7" s="645"/>
      <c r="G7" s="645"/>
      <c r="H7" s="645"/>
      <c r="I7" s="645"/>
      <c r="J7" s="645"/>
      <c r="K7" s="645"/>
      <c r="L7" s="645"/>
      <c r="M7" s="105"/>
      <c r="N7" s="644"/>
      <c r="O7" s="535" t="s">
        <v>55</v>
      </c>
      <c r="P7" s="647">
        <v>2915</v>
      </c>
      <c r="Q7" s="647"/>
      <c r="R7" s="647"/>
      <c r="S7" s="647"/>
      <c r="T7" s="647"/>
      <c r="U7" s="647"/>
      <c r="V7" s="105"/>
    </row>
    <row r="8" spans="1:22" ht="19.5" customHeight="1">
      <c r="A8" s="536"/>
      <c r="B8" s="537"/>
      <c r="C8" s="538"/>
      <c r="D8" s="105"/>
      <c r="E8" s="105"/>
      <c r="F8" s="105"/>
      <c r="G8" s="105"/>
      <c r="H8" s="105"/>
      <c r="I8" s="105"/>
      <c r="J8" s="105"/>
      <c r="K8" s="105"/>
      <c r="L8" s="105"/>
      <c r="M8" s="105"/>
      <c r="N8" s="644"/>
      <c r="O8" s="534" t="s">
        <v>115</v>
      </c>
      <c r="P8" s="648">
        <v>2041</v>
      </c>
      <c r="Q8" s="648"/>
      <c r="R8" s="648"/>
      <c r="S8" s="648"/>
      <c r="T8" s="648"/>
      <c r="U8" s="648"/>
      <c r="V8" s="105"/>
    </row>
    <row r="9" spans="1:22" ht="19.5" customHeight="1">
      <c r="A9" s="536"/>
      <c r="B9" s="537"/>
      <c r="C9" s="538"/>
      <c r="D9" s="105"/>
      <c r="E9" s="105"/>
      <c r="F9" s="105"/>
      <c r="G9" s="105"/>
      <c r="H9" s="105"/>
      <c r="I9" s="105"/>
      <c r="J9" s="105"/>
      <c r="K9" s="105"/>
      <c r="L9" s="105"/>
      <c r="M9" s="105"/>
      <c r="N9" s="644"/>
      <c r="O9" s="532" t="s">
        <v>93</v>
      </c>
      <c r="P9" s="646">
        <v>30000</v>
      </c>
      <c r="Q9" s="646"/>
      <c r="R9" s="646"/>
      <c r="S9" s="646"/>
      <c r="T9" s="646"/>
      <c r="U9" s="646"/>
      <c r="V9" s="105"/>
    </row>
    <row r="10" spans="1:22" ht="19.5" customHeight="1">
      <c r="A10" s="107"/>
      <c r="B10" s="105"/>
      <c r="C10" s="105"/>
      <c r="D10" s="105"/>
      <c r="E10" s="105"/>
      <c r="F10" s="105"/>
      <c r="G10" s="105"/>
      <c r="H10" s="105"/>
      <c r="I10" s="105"/>
      <c r="J10" s="105"/>
      <c r="K10" s="105"/>
      <c r="L10" s="105"/>
      <c r="M10" s="105"/>
      <c r="N10" s="105"/>
      <c r="O10" s="105"/>
      <c r="P10" s="105"/>
      <c r="Q10" s="105"/>
      <c r="R10" s="105"/>
      <c r="S10" s="105"/>
      <c r="T10" s="105"/>
      <c r="U10" s="105"/>
      <c r="V10" s="105"/>
    </row>
    <row r="11" spans="1:22" ht="19.5" customHeight="1">
      <c r="A11" s="644" t="s">
        <v>439</v>
      </c>
      <c r="B11" s="540" t="s">
        <v>77</v>
      </c>
      <c r="C11" s="649">
        <v>5631</v>
      </c>
      <c r="D11" s="649"/>
      <c r="E11" s="649"/>
      <c r="F11" s="649"/>
      <c r="G11" s="649"/>
      <c r="H11" s="649">
        <v>3754</v>
      </c>
      <c r="I11" s="649"/>
      <c r="J11" s="649"/>
      <c r="K11" s="649"/>
      <c r="L11" s="649"/>
      <c r="M11" s="105"/>
      <c r="N11" s="644" t="s">
        <v>57</v>
      </c>
      <c r="O11" s="541" t="s">
        <v>99</v>
      </c>
      <c r="P11" s="650">
        <v>14577</v>
      </c>
      <c r="Q11" s="650"/>
      <c r="R11" s="650"/>
      <c r="S11" s="650"/>
      <c r="T11" s="650"/>
      <c r="U11" s="105"/>
      <c r="V11" s="105"/>
    </row>
    <row r="12" spans="1:22" ht="19.5" customHeight="1">
      <c r="A12" s="644"/>
      <c r="B12" s="535" t="s">
        <v>81</v>
      </c>
      <c r="C12" s="646">
        <v>6257</v>
      </c>
      <c r="D12" s="646"/>
      <c r="E12" s="646"/>
      <c r="F12" s="646"/>
      <c r="G12" s="646"/>
      <c r="H12" s="646"/>
      <c r="I12" s="646"/>
      <c r="J12" s="646"/>
      <c r="K12" s="646"/>
      <c r="L12" s="646"/>
      <c r="M12" s="105"/>
      <c r="N12" s="644"/>
      <c r="O12" s="535" t="s">
        <v>52</v>
      </c>
      <c r="P12" s="646">
        <v>12245</v>
      </c>
      <c r="Q12" s="646"/>
      <c r="R12" s="646"/>
      <c r="S12" s="646"/>
      <c r="T12" s="646"/>
      <c r="U12" s="105"/>
      <c r="V12" s="105"/>
    </row>
    <row r="13" spans="1:22" ht="19.5" customHeight="1">
      <c r="A13" s="644"/>
      <c r="B13" s="540" t="s">
        <v>52</v>
      </c>
      <c r="C13" s="649">
        <v>10949</v>
      </c>
      <c r="D13" s="649"/>
      <c r="E13" s="649"/>
      <c r="F13" s="649"/>
      <c r="G13" s="649"/>
      <c r="H13" s="649"/>
      <c r="I13" s="649"/>
      <c r="J13" s="649"/>
      <c r="K13" s="649"/>
      <c r="L13" s="649"/>
      <c r="M13" s="105"/>
      <c r="N13" s="644"/>
      <c r="O13" s="541" t="s">
        <v>53</v>
      </c>
      <c r="P13" s="650">
        <v>262</v>
      </c>
      <c r="Q13" s="650"/>
      <c r="R13" s="650"/>
      <c r="S13" s="650"/>
      <c r="T13" s="650"/>
      <c r="U13" s="105"/>
      <c r="V13" s="105"/>
    </row>
    <row r="14" spans="1:22" ht="19.5" customHeight="1">
      <c r="A14" s="644"/>
      <c r="B14" s="535" t="s">
        <v>53</v>
      </c>
      <c r="C14" s="646">
        <v>282</v>
      </c>
      <c r="D14" s="646"/>
      <c r="E14" s="646"/>
      <c r="F14" s="646"/>
      <c r="G14" s="646"/>
      <c r="H14" s="646"/>
      <c r="I14" s="646"/>
      <c r="J14" s="646"/>
      <c r="K14" s="646"/>
      <c r="L14" s="646"/>
      <c r="M14" s="105"/>
      <c r="N14" s="644"/>
      <c r="O14" s="535" t="s">
        <v>55</v>
      </c>
      <c r="P14" s="646">
        <v>2915</v>
      </c>
      <c r="Q14" s="646"/>
      <c r="R14" s="646"/>
      <c r="S14" s="646"/>
      <c r="T14" s="646"/>
      <c r="U14" s="105"/>
      <c r="V14" s="105"/>
    </row>
    <row r="15" spans="1:22" ht="19.5" customHeight="1">
      <c r="A15" s="644"/>
      <c r="B15" s="540" t="s">
        <v>55</v>
      </c>
      <c r="C15" s="649">
        <v>3128</v>
      </c>
      <c r="D15" s="649"/>
      <c r="E15" s="649"/>
      <c r="F15" s="649"/>
      <c r="G15" s="649"/>
      <c r="H15" s="649"/>
      <c r="I15" s="649"/>
      <c r="J15" s="649"/>
      <c r="K15" s="649"/>
      <c r="L15" s="649"/>
      <c r="M15" s="105"/>
      <c r="N15" s="644"/>
      <c r="O15" s="542" t="s">
        <v>93</v>
      </c>
      <c r="P15" s="650">
        <v>30000</v>
      </c>
      <c r="Q15" s="650"/>
      <c r="R15" s="650"/>
      <c r="S15" s="650"/>
      <c r="T15" s="650"/>
      <c r="U15" s="105"/>
      <c r="V15" s="105"/>
    </row>
    <row r="16" spans="1:22" ht="19.5" customHeight="1">
      <c r="A16" s="644"/>
      <c r="B16" s="532" t="s">
        <v>58</v>
      </c>
      <c r="C16" s="646">
        <v>30000</v>
      </c>
      <c r="D16" s="646"/>
      <c r="E16" s="646"/>
      <c r="F16" s="646"/>
      <c r="G16" s="646"/>
      <c r="H16" s="646"/>
      <c r="I16" s="646"/>
      <c r="J16" s="646"/>
      <c r="K16" s="646"/>
      <c r="L16" s="646"/>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3" t="s">
        <v>442</v>
      </c>
      <c r="B1" s="643"/>
      <c r="C1" s="529"/>
      <c r="D1" s="529"/>
      <c r="E1" s="529"/>
      <c r="F1" s="529"/>
      <c r="G1" s="529"/>
      <c r="H1" s="529"/>
      <c r="I1" s="529"/>
      <c r="J1" s="529"/>
      <c r="K1" s="529"/>
      <c r="L1" s="529"/>
      <c r="M1" s="530"/>
      <c r="V1" s="530"/>
    </row>
    <row r="2" spans="1:22" ht="17.25" customHeight="1">
      <c r="A2" s="267"/>
      <c r="B2" s="529"/>
      <c r="C2" s="529"/>
      <c r="D2" s="529"/>
      <c r="E2" s="529"/>
      <c r="F2" s="529"/>
      <c r="G2" s="529"/>
      <c r="H2" s="529"/>
      <c r="I2" s="529"/>
      <c r="J2" s="529"/>
      <c r="K2" s="529"/>
      <c r="L2" s="529"/>
      <c r="M2" s="530"/>
      <c r="V2" s="530"/>
    </row>
    <row r="3" spans="1:22" ht="19.5" customHeight="1">
      <c r="A3" s="644" t="s">
        <v>437</v>
      </c>
      <c r="B3" s="531" t="s">
        <v>77</v>
      </c>
      <c r="C3" s="645">
        <v>8565</v>
      </c>
      <c r="D3" s="645"/>
      <c r="E3" s="645"/>
      <c r="F3" s="645"/>
      <c r="G3" s="645"/>
      <c r="H3" s="645">
        <v>12848</v>
      </c>
      <c r="I3" s="645"/>
      <c r="J3" s="645"/>
      <c r="K3" s="645"/>
      <c r="L3" s="645"/>
      <c r="M3" s="105"/>
      <c r="N3" s="644" t="s">
        <v>438</v>
      </c>
      <c r="O3" s="532" t="s">
        <v>77</v>
      </c>
      <c r="P3" s="646">
        <v>9329</v>
      </c>
      <c r="Q3" s="646"/>
      <c r="R3" s="646"/>
      <c r="S3" s="646">
        <v>6220</v>
      </c>
      <c r="T3" s="646"/>
      <c r="U3" s="646"/>
      <c r="V3" s="105"/>
    </row>
    <row r="4" spans="1:22" ht="19.5" customHeight="1">
      <c r="A4" s="644"/>
      <c r="B4" s="533" t="s">
        <v>52</v>
      </c>
      <c r="C4" s="647">
        <v>13919</v>
      </c>
      <c r="D4" s="647"/>
      <c r="E4" s="647"/>
      <c r="F4" s="647"/>
      <c r="G4" s="647"/>
      <c r="H4" s="647"/>
      <c r="I4" s="647"/>
      <c r="J4" s="647"/>
      <c r="K4" s="647"/>
      <c r="L4" s="647"/>
      <c r="M4" s="105"/>
      <c r="N4" s="644"/>
      <c r="O4" s="543" t="s">
        <v>81</v>
      </c>
      <c r="P4" s="651">
        <v>3887</v>
      </c>
      <c r="Q4" s="651"/>
      <c r="R4" s="651"/>
      <c r="S4" s="651"/>
      <c r="T4" s="651"/>
      <c r="U4" s="651"/>
      <c r="V4" s="105"/>
    </row>
    <row r="5" spans="1:22" ht="19.5" customHeight="1">
      <c r="A5" s="644"/>
      <c r="B5" s="531" t="s">
        <v>53</v>
      </c>
      <c r="C5" s="645">
        <v>385</v>
      </c>
      <c r="D5" s="645"/>
      <c r="E5" s="645"/>
      <c r="F5" s="645"/>
      <c r="G5" s="645"/>
      <c r="H5" s="645"/>
      <c r="I5" s="645"/>
      <c r="J5" s="645"/>
      <c r="K5" s="645"/>
      <c r="L5" s="645"/>
      <c r="M5" s="105"/>
      <c r="N5" s="644"/>
      <c r="O5" s="535" t="s">
        <v>52</v>
      </c>
      <c r="P5" s="647">
        <v>13605</v>
      </c>
      <c r="Q5" s="647"/>
      <c r="R5" s="647"/>
      <c r="S5" s="647"/>
      <c r="T5" s="647"/>
      <c r="U5" s="647"/>
      <c r="V5" s="105"/>
    </row>
    <row r="6" spans="1:22" ht="19.5" customHeight="1">
      <c r="A6" s="644"/>
      <c r="B6" s="533" t="s">
        <v>55</v>
      </c>
      <c r="C6" s="647">
        <v>4283</v>
      </c>
      <c r="D6" s="647"/>
      <c r="E6" s="647"/>
      <c r="F6" s="647"/>
      <c r="G6" s="647"/>
      <c r="H6" s="647"/>
      <c r="I6" s="647"/>
      <c r="J6" s="647"/>
      <c r="K6" s="647"/>
      <c r="L6" s="647"/>
      <c r="M6" s="105"/>
      <c r="N6" s="644"/>
      <c r="O6" s="543" t="s">
        <v>53</v>
      </c>
      <c r="P6" s="651">
        <v>250</v>
      </c>
      <c r="Q6" s="651"/>
      <c r="R6" s="651"/>
      <c r="S6" s="651"/>
      <c r="T6" s="651"/>
      <c r="U6" s="651"/>
      <c r="V6" s="105"/>
    </row>
    <row r="7" spans="1:22" ht="19.5" customHeight="1">
      <c r="A7" s="644"/>
      <c r="B7" s="531" t="s">
        <v>58</v>
      </c>
      <c r="C7" s="645">
        <v>40000</v>
      </c>
      <c r="D7" s="645"/>
      <c r="E7" s="645"/>
      <c r="F7" s="645"/>
      <c r="G7" s="645"/>
      <c r="H7" s="645"/>
      <c r="I7" s="645"/>
      <c r="J7" s="645"/>
      <c r="K7" s="645"/>
      <c r="L7" s="645"/>
      <c r="M7" s="105"/>
      <c r="N7" s="644"/>
      <c r="O7" s="535" t="s">
        <v>55</v>
      </c>
      <c r="P7" s="647">
        <v>3887</v>
      </c>
      <c r="Q7" s="647"/>
      <c r="R7" s="647"/>
      <c r="S7" s="647"/>
      <c r="T7" s="647"/>
      <c r="U7" s="647"/>
      <c r="V7" s="105"/>
    </row>
    <row r="8" spans="1:22" ht="19.5" customHeight="1">
      <c r="A8" s="536"/>
      <c r="B8" s="537"/>
      <c r="C8" s="538"/>
      <c r="D8" s="105"/>
      <c r="E8" s="105"/>
      <c r="F8" s="105"/>
      <c r="G8" s="105"/>
      <c r="H8" s="105"/>
      <c r="I8" s="105"/>
      <c r="J8" s="105"/>
      <c r="K8" s="105"/>
      <c r="L8" s="105"/>
      <c r="M8" s="105"/>
      <c r="N8" s="644"/>
      <c r="O8" s="543" t="s">
        <v>115</v>
      </c>
      <c r="P8" s="651">
        <v>2721</v>
      </c>
      <c r="Q8" s="651"/>
      <c r="R8" s="651"/>
      <c r="S8" s="651"/>
      <c r="T8" s="651"/>
      <c r="U8" s="651"/>
      <c r="V8" s="105"/>
    </row>
    <row r="9" spans="1:22" ht="19.5" customHeight="1">
      <c r="A9" s="536"/>
      <c r="B9" s="537"/>
      <c r="C9" s="538"/>
      <c r="D9" s="105"/>
      <c r="E9" s="105"/>
      <c r="F9" s="105"/>
      <c r="G9" s="105"/>
      <c r="H9" s="105"/>
      <c r="I9" s="105"/>
      <c r="J9" s="105"/>
      <c r="K9" s="105"/>
      <c r="L9" s="105"/>
      <c r="M9" s="105"/>
      <c r="N9" s="644"/>
      <c r="O9" s="532" t="s">
        <v>93</v>
      </c>
      <c r="P9" s="646">
        <v>40000</v>
      </c>
      <c r="Q9" s="646"/>
      <c r="R9" s="646"/>
      <c r="S9" s="646"/>
      <c r="T9" s="646"/>
      <c r="U9" s="646"/>
      <c r="V9" s="105"/>
    </row>
    <row r="10" spans="1:22" ht="19.5" customHeight="1">
      <c r="A10" s="107"/>
      <c r="B10" s="105"/>
      <c r="C10" s="105"/>
      <c r="D10" s="105"/>
      <c r="E10" s="105"/>
      <c r="F10" s="105"/>
      <c r="G10" s="105"/>
      <c r="H10" s="105"/>
      <c r="I10" s="105"/>
      <c r="J10" s="105"/>
      <c r="K10" s="105"/>
      <c r="L10" s="105"/>
      <c r="M10" s="105"/>
      <c r="N10" s="105"/>
      <c r="O10" s="105"/>
      <c r="P10" s="105"/>
      <c r="Q10" s="105"/>
      <c r="R10" s="105"/>
      <c r="S10" s="105"/>
      <c r="T10" s="105"/>
      <c r="U10" s="105"/>
      <c r="V10" s="105"/>
    </row>
    <row r="11" spans="1:22" ht="19.5" customHeight="1">
      <c r="A11" s="644" t="s">
        <v>439</v>
      </c>
      <c r="B11" s="540" t="s">
        <v>77</v>
      </c>
      <c r="C11" s="649">
        <v>7508</v>
      </c>
      <c r="D11" s="649"/>
      <c r="E11" s="649"/>
      <c r="F11" s="649"/>
      <c r="G11" s="649"/>
      <c r="H11" s="649">
        <v>5005</v>
      </c>
      <c r="I11" s="649"/>
      <c r="J11" s="649"/>
      <c r="K11" s="649"/>
      <c r="L11" s="649"/>
      <c r="M11" s="105"/>
      <c r="N11" s="644" t="s">
        <v>57</v>
      </c>
      <c r="O11" s="541" t="s">
        <v>99</v>
      </c>
      <c r="P11" s="650">
        <v>19436</v>
      </c>
      <c r="Q11" s="650"/>
      <c r="R11" s="650"/>
      <c r="S11" s="650"/>
      <c r="T11" s="650"/>
      <c r="U11" s="105"/>
      <c r="V11" s="105"/>
    </row>
    <row r="12" spans="1:22" ht="19.5" customHeight="1">
      <c r="A12" s="644"/>
      <c r="B12" s="535" t="s">
        <v>81</v>
      </c>
      <c r="C12" s="646">
        <v>8342</v>
      </c>
      <c r="D12" s="646"/>
      <c r="E12" s="646"/>
      <c r="F12" s="646"/>
      <c r="G12" s="646"/>
      <c r="H12" s="646"/>
      <c r="I12" s="646"/>
      <c r="J12" s="646"/>
      <c r="K12" s="646"/>
      <c r="L12" s="646"/>
      <c r="M12" s="105"/>
      <c r="N12" s="644"/>
      <c r="O12" s="535" t="s">
        <v>52</v>
      </c>
      <c r="P12" s="646">
        <v>16327</v>
      </c>
      <c r="Q12" s="646"/>
      <c r="R12" s="646"/>
      <c r="S12" s="646"/>
      <c r="T12" s="646"/>
      <c r="U12" s="105"/>
      <c r="V12" s="105"/>
    </row>
    <row r="13" spans="1:22" ht="19.5" customHeight="1">
      <c r="A13" s="644"/>
      <c r="B13" s="540" t="s">
        <v>52</v>
      </c>
      <c r="C13" s="649">
        <v>14599</v>
      </c>
      <c r="D13" s="649"/>
      <c r="E13" s="649"/>
      <c r="F13" s="649"/>
      <c r="G13" s="649"/>
      <c r="H13" s="649"/>
      <c r="I13" s="649"/>
      <c r="J13" s="649"/>
      <c r="K13" s="649"/>
      <c r="L13" s="649"/>
      <c r="M13" s="105"/>
      <c r="N13" s="644"/>
      <c r="O13" s="541" t="s">
        <v>53</v>
      </c>
      <c r="P13" s="650">
        <v>250</v>
      </c>
      <c r="Q13" s="650"/>
      <c r="R13" s="650"/>
      <c r="S13" s="650"/>
      <c r="T13" s="650"/>
      <c r="U13" s="105"/>
      <c r="V13" s="105"/>
    </row>
    <row r="14" spans="1:22" ht="19.5" customHeight="1">
      <c r="A14" s="644"/>
      <c r="B14" s="535" t="s">
        <v>53</v>
      </c>
      <c r="C14" s="646">
        <v>375</v>
      </c>
      <c r="D14" s="646"/>
      <c r="E14" s="646"/>
      <c r="F14" s="646"/>
      <c r="G14" s="646"/>
      <c r="H14" s="646"/>
      <c r="I14" s="646"/>
      <c r="J14" s="646"/>
      <c r="K14" s="646"/>
      <c r="L14" s="646"/>
      <c r="M14" s="105"/>
      <c r="N14" s="644"/>
      <c r="O14" s="535" t="s">
        <v>55</v>
      </c>
      <c r="P14" s="646">
        <v>3887</v>
      </c>
      <c r="Q14" s="646"/>
      <c r="R14" s="646"/>
      <c r="S14" s="646"/>
      <c r="T14" s="646"/>
      <c r="U14" s="105"/>
      <c r="V14" s="105"/>
    </row>
    <row r="15" spans="1:22" ht="19.5" customHeight="1">
      <c r="A15" s="644"/>
      <c r="B15" s="540" t="s">
        <v>55</v>
      </c>
      <c r="C15" s="649">
        <v>4171</v>
      </c>
      <c r="D15" s="649"/>
      <c r="E15" s="649"/>
      <c r="F15" s="649"/>
      <c r="G15" s="649"/>
      <c r="H15" s="649"/>
      <c r="I15" s="649"/>
      <c r="J15" s="649"/>
      <c r="K15" s="649"/>
      <c r="L15" s="649"/>
      <c r="M15" s="105"/>
      <c r="N15" s="644"/>
      <c r="O15" s="542" t="s">
        <v>93</v>
      </c>
      <c r="P15" s="650">
        <v>40000</v>
      </c>
      <c r="Q15" s="650"/>
      <c r="R15" s="650"/>
      <c r="S15" s="650"/>
      <c r="T15" s="650"/>
      <c r="U15" s="105"/>
      <c r="V15" s="105"/>
    </row>
    <row r="16" spans="1:22" ht="19.5" customHeight="1">
      <c r="A16" s="644"/>
      <c r="B16" s="532" t="s">
        <v>58</v>
      </c>
      <c r="C16" s="646">
        <v>40000</v>
      </c>
      <c r="D16" s="646"/>
      <c r="E16" s="646"/>
      <c r="F16" s="646"/>
      <c r="G16" s="646"/>
      <c r="H16" s="646"/>
      <c r="I16" s="646"/>
      <c r="J16" s="646"/>
      <c r="K16" s="646"/>
      <c r="L16" s="646"/>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heetViews>
  <sheetFormatPr baseColWidth="10" defaultColWidth="10.5" defaultRowHeight="18"/>
  <cols>
    <col min="1" max="1" width="40.1640625" style="544" customWidth="1"/>
    <col min="2" max="2" width="16.33203125" style="545" customWidth="1"/>
    <col min="3" max="3" width="4.5" style="267" customWidth="1"/>
    <col min="4" max="4" width="14.5" style="545" customWidth="1"/>
    <col min="5" max="6" width="10.5" style="545"/>
    <col min="7" max="7" width="14" style="545" customWidth="1"/>
    <col min="8" max="11" width="10.5" style="545"/>
    <col min="12" max="12" width="40.1640625" style="545" customWidth="1"/>
    <col min="13" max="1024" width="10.5" style="545"/>
  </cols>
  <sheetData>
    <row r="1" spans="11:12" ht="22.5" customHeight="1">
      <c r="K1" s="545" t="str">
        <f t="shared" ref="K1:K64" si="0">IF(A1="","",ROW())</f>
        <v/>
      </c>
      <c r="L1" s="545" t="str">
        <f t="shared" ref="L1:L64" si="1">IFERROR(INDEX($A$1:$A$1000,SMALL($K$1:$K$1000,ROW(A1))),"")</f>
        <v/>
      </c>
    </row>
    <row r="2" spans="11:12" ht="22.5" customHeight="1">
      <c r="K2" s="545" t="str">
        <f t="shared" si="0"/>
        <v/>
      </c>
      <c r="L2" s="545" t="str">
        <f t="shared" si="1"/>
        <v/>
      </c>
    </row>
    <row r="3" spans="11:12" ht="22.5" customHeight="1">
      <c r="K3" s="545" t="str">
        <f t="shared" si="0"/>
        <v/>
      </c>
      <c r="L3" s="545" t="str">
        <f t="shared" si="1"/>
        <v/>
      </c>
    </row>
    <row r="4" spans="11:12" ht="22.5" customHeight="1">
      <c r="K4" s="545" t="str">
        <f t="shared" si="0"/>
        <v/>
      </c>
      <c r="L4" s="545" t="str">
        <f t="shared" si="1"/>
        <v/>
      </c>
    </row>
    <row r="5" spans="11:12" ht="22.5" customHeight="1">
      <c r="K5" s="545" t="str">
        <f t="shared" si="0"/>
        <v/>
      </c>
      <c r="L5" s="545" t="str">
        <f t="shared" si="1"/>
        <v/>
      </c>
    </row>
    <row r="6" spans="11:12" ht="22.5" customHeight="1">
      <c r="K6" s="545" t="str">
        <f t="shared" si="0"/>
        <v/>
      </c>
      <c r="L6" s="545" t="str">
        <f t="shared" si="1"/>
        <v/>
      </c>
    </row>
    <row r="7" spans="11:12" ht="22.5" customHeight="1">
      <c r="K7" s="545" t="str">
        <f t="shared" si="0"/>
        <v/>
      </c>
      <c r="L7" s="545" t="str">
        <f t="shared" si="1"/>
        <v/>
      </c>
    </row>
    <row r="8" spans="11:12" ht="22.5" customHeight="1">
      <c r="K8" s="545" t="str">
        <f t="shared" si="0"/>
        <v/>
      </c>
      <c r="L8" s="545" t="str">
        <f t="shared" si="1"/>
        <v/>
      </c>
    </row>
    <row r="9" spans="11:12" ht="22.5" customHeight="1">
      <c r="K9" s="545" t="str">
        <f t="shared" si="0"/>
        <v/>
      </c>
      <c r="L9" s="545" t="str">
        <f t="shared" si="1"/>
        <v/>
      </c>
    </row>
    <row r="10" spans="11:12" ht="22.5" customHeight="1">
      <c r="K10" s="545" t="str">
        <f t="shared" si="0"/>
        <v/>
      </c>
      <c r="L10" s="545" t="str">
        <f t="shared" si="1"/>
        <v/>
      </c>
    </row>
    <row r="11" spans="11:12" ht="22.5" customHeight="1">
      <c r="K11" s="545" t="str">
        <f t="shared" si="0"/>
        <v/>
      </c>
      <c r="L11" s="545" t="str">
        <f t="shared" si="1"/>
        <v/>
      </c>
    </row>
    <row r="12" spans="11:12" ht="22.5" customHeight="1">
      <c r="K12" s="545" t="str">
        <f t="shared" si="0"/>
        <v/>
      </c>
      <c r="L12" s="545" t="str">
        <f t="shared" si="1"/>
        <v/>
      </c>
    </row>
    <row r="13" spans="11:12" ht="22.5" customHeight="1">
      <c r="K13" s="545" t="str">
        <f t="shared" si="0"/>
        <v/>
      </c>
      <c r="L13" s="545" t="str">
        <f t="shared" si="1"/>
        <v/>
      </c>
    </row>
    <row r="14" spans="11:12" ht="22.5" customHeight="1">
      <c r="K14" s="545" t="str">
        <f t="shared" si="0"/>
        <v/>
      </c>
      <c r="L14" s="545" t="str">
        <f t="shared" si="1"/>
        <v/>
      </c>
    </row>
    <row r="15" spans="11:12" ht="22.5" customHeight="1">
      <c r="K15" s="545" t="str">
        <f t="shared" si="0"/>
        <v/>
      </c>
      <c r="L15" s="545" t="str">
        <f t="shared" si="1"/>
        <v/>
      </c>
    </row>
    <row r="16" spans="11:12" ht="22.5" customHeight="1">
      <c r="K16" s="545" t="str">
        <f t="shared" si="0"/>
        <v/>
      </c>
      <c r="L16" s="545" t="str">
        <f t="shared" si="1"/>
        <v/>
      </c>
    </row>
    <row r="17" spans="11:12" ht="22.5" customHeight="1">
      <c r="K17" s="545" t="str">
        <f t="shared" si="0"/>
        <v/>
      </c>
      <c r="L17" s="545" t="str">
        <f t="shared" si="1"/>
        <v/>
      </c>
    </row>
    <row r="18" spans="11:12" ht="22.5" customHeight="1">
      <c r="K18" s="545" t="str">
        <f t="shared" si="0"/>
        <v/>
      </c>
      <c r="L18" s="545" t="str">
        <f t="shared" si="1"/>
        <v/>
      </c>
    </row>
    <row r="19" spans="11:12" ht="22.5" customHeight="1">
      <c r="K19" s="545" t="str">
        <f t="shared" si="0"/>
        <v/>
      </c>
      <c r="L19" s="545" t="str">
        <f t="shared" si="1"/>
        <v/>
      </c>
    </row>
    <row r="20" spans="11:12" ht="22.5" customHeight="1">
      <c r="K20" s="545" t="str">
        <f t="shared" si="0"/>
        <v/>
      </c>
      <c r="L20" s="545" t="str">
        <f t="shared" si="1"/>
        <v/>
      </c>
    </row>
    <row r="21" spans="11:12" ht="22.5" customHeight="1">
      <c r="K21" s="545" t="str">
        <f t="shared" si="0"/>
        <v/>
      </c>
      <c r="L21" s="545" t="str">
        <f t="shared" si="1"/>
        <v/>
      </c>
    </row>
    <row r="22" spans="11:12" ht="22.5" customHeight="1">
      <c r="K22" s="545" t="str">
        <f t="shared" si="0"/>
        <v/>
      </c>
      <c r="L22" s="545" t="str">
        <f t="shared" si="1"/>
        <v/>
      </c>
    </row>
    <row r="23" spans="11:12" ht="22.5" customHeight="1">
      <c r="K23" s="545" t="str">
        <f t="shared" si="0"/>
        <v/>
      </c>
      <c r="L23" s="545" t="str">
        <f t="shared" si="1"/>
        <v/>
      </c>
    </row>
    <row r="24" spans="11:12" ht="22.5" customHeight="1">
      <c r="K24" s="545" t="str">
        <f t="shared" si="0"/>
        <v/>
      </c>
      <c r="L24" s="545" t="str">
        <f t="shared" si="1"/>
        <v/>
      </c>
    </row>
    <row r="25" spans="11:12" ht="22.5" customHeight="1">
      <c r="K25" s="545" t="str">
        <f t="shared" si="0"/>
        <v/>
      </c>
      <c r="L25" s="545" t="str">
        <f t="shared" si="1"/>
        <v/>
      </c>
    </row>
    <row r="26" spans="11:12" ht="22.5" customHeight="1">
      <c r="K26" s="545" t="str">
        <f t="shared" si="0"/>
        <v/>
      </c>
      <c r="L26" s="545" t="str">
        <f t="shared" si="1"/>
        <v/>
      </c>
    </row>
    <row r="27" spans="11:12" ht="22.5" customHeight="1">
      <c r="K27" s="545" t="str">
        <f t="shared" si="0"/>
        <v/>
      </c>
      <c r="L27" s="545" t="str">
        <f t="shared" si="1"/>
        <v/>
      </c>
    </row>
    <row r="28" spans="11:12" ht="22.5" customHeight="1">
      <c r="K28" s="545" t="str">
        <f t="shared" si="0"/>
        <v/>
      </c>
      <c r="L28" s="545" t="str">
        <f t="shared" si="1"/>
        <v/>
      </c>
    </row>
    <row r="29" spans="11:12" ht="22.5" customHeight="1">
      <c r="K29" s="545" t="str">
        <f t="shared" si="0"/>
        <v/>
      </c>
      <c r="L29" s="545" t="str">
        <f t="shared" si="1"/>
        <v/>
      </c>
    </row>
    <row r="30" spans="11:12" ht="22.5" customHeight="1">
      <c r="K30" s="545" t="str">
        <f t="shared" si="0"/>
        <v/>
      </c>
      <c r="L30" s="545" t="str">
        <f t="shared" si="1"/>
        <v/>
      </c>
    </row>
    <row r="31" spans="11:12" ht="22.5" customHeight="1">
      <c r="K31" s="545" t="str">
        <f t="shared" si="0"/>
        <v/>
      </c>
      <c r="L31" s="545" t="str">
        <f t="shared" si="1"/>
        <v/>
      </c>
    </row>
    <row r="32" spans="11:12" ht="22.5" customHeight="1">
      <c r="K32" s="545" t="str">
        <f t="shared" si="0"/>
        <v/>
      </c>
      <c r="L32" s="545" t="str">
        <f t="shared" si="1"/>
        <v/>
      </c>
    </row>
    <row r="33" spans="11:12" ht="22.5" customHeight="1">
      <c r="K33" s="545" t="str">
        <f t="shared" si="0"/>
        <v/>
      </c>
      <c r="L33" s="545" t="str">
        <f t="shared" si="1"/>
        <v/>
      </c>
    </row>
    <row r="34" spans="11:12" ht="22.5" customHeight="1">
      <c r="K34" s="545" t="str">
        <f t="shared" si="0"/>
        <v/>
      </c>
      <c r="L34" s="545" t="str">
        <f t="shared" si="1"/>
        <v/>
      </c>
    </row>
    <row r="35" spans="11:12" ht="22.5" customHeight="1">
      <c r="K35" s="545" t="str">
        <f t="shared" si="0"/>
        <v/>
      </c>
      <c r="L35" s="545" t="str">
        <f t="shared" si="1"/>
        <v/>
      </c>
    </row>
    <row r="36" spans="11:12" ht="22.5" customHeight="1">
      <c r="K36" s="545" t="str">
        <f t="shared" si="0"/>
        <v/>
      </c>
      <c r="L36" s="545" t="str">
        <f t="shared" si="1"/>
        <v/>
      </c>
    </row>
    <row r="37" spans="11:12" ht="22.5" customHeight="1">
      <c r="K37" s="545" t="str">
        <f t="shared" si="0"/>
        <v/>
      </c>
      <c r="L37" s="545" t="str">
        <f t="shared" si="1"/>
        <v/>
      </c>
    </row>
    <row r="38" spans="11:12" ht="22.5" customHeight="1">
      <c r="K38" s="545" t="str">
        <f t="shared" si="0"/>
        <v/>
      </c>
      <c r="L38" s="545" t="str">
        <f t="shared" si="1"/>
        <v/>
      </c>
    </row>
    <row r="39" spans="11:12" ht="22.5" customHeight="1">
      <c r="K39" s="545" t="str">
        <f t="shared" si="0"/>
        <v/>
      </c>
      <c r="L39" s="545" t="str">
        <f t="shared" si="1"/>
        <v/>
      </c>
    </row>
    <row r="40" spans="11:12" ht="22.5" customHeight="1">
      <c r="K40" s="545" t="str">
        <f t="shared" si="0"/>
        <v/>
      </c>
      <c r="L40" s="545" t="str">
        <f t="shared" si="1"/>
        <v/>
      </c>
    </row>
    <row r="41" spans="11:12" ht="22.5" customHeight="1">
      <c r="K41" s="545" t="str">
        <f t="shared" si="0"/>
        <v/>
      </c>
      <c r="L41" s="545" t="str">
        <f t="shared" si="1"/>
        <v/>
      </c>
    </row>
    <row r="42" spans="11:12" ht="22.5" customHeight="1">
      <c r="K42" s="545" t="str">
        <f t="shared" si="0"/>
        <v/>
      </c>
      <c r="L42" s="545" t="str">
        <f t="shared" si="1"/>
        <v/>
      </c>
    </row>
    <row r="43" spans="11:12" ht="22.5" customHeight="1">
      <c r="K43" s="545" t="str">
        <f t="shared" si="0"/>
        <v/>
      </c>
      <c r="L43" s="545" t="str">
        <f t="shared" si="1"/>
        <v/>
      </c>
    </row>
    <row r="44" spans="11:12" ht="22.5" customHeight="1">
      <c r="K44" s="545" t="str">
        <f t="shared" si="0"/>
        <v/>
      </c>
      <c r="L44" s="545" t="str">
        <f t="shared" si="1"/>
        <v/>
      </c>
    </row>
    <row r="45" spans="11:12" ht="22.5" customHeight="1">
      <c r="K45" s="545" t="str">
        <f t="shared" si="0"/>
        <v/>
      </c>
      <c r="L45" s="545" t="str">
        <f t="shared" si="1"/>
        <v/>
      </c>
    </row>
    <row r="46" spans="11:12" ht="22.5" customHeight="1">
      <c r="K46" s="545" t="str">
        <f t="shared" si="0"/>
        <v/>
      </c>
      <c r="L46" s="545" t="str">
        <f t="shared" si="1"/>
        <v/>
      </c>
    </row>
    <row r="47" spans="11:12" ht="22.5" customHeight="1">
      <c r="K47" s="545" t="str">
        <f t="shared" si="0"/>
        <v/>
      </c>
      <c r="L47" s="545" t="str">
        <f t="shared" si="1"/>
        <v/>
      </c>
    </row>
    <row r="48" spans="11:12" ht="22.5" customHeight="1">
      <c r="K48" s="545" t="str">
        <f t="shared" si="0"/>
        <v/>
      </c>
      <c r="L48" s="545" t="str">
        <f t="shared" si="1"/>
        <v/>
      </c>
    </row>
    <row r="49" spans="11:12" ht="22.5" customHeight="1">
      <c r="K49" s="545" t="str">
        <f t="shared" si="0"/>
        <v/>
      </c>
      <c r="L49" s="545" t="str">
        <f t="shared" si="1"/>
        <v/>
      </c>
    </row>
    <row r="50" spans="11:12" ht="22.5" customHeight="1">
      <c r="K50" s="545" t="str">
        <f t="shared" si="0"/>
        <v/>
      </c>
      <c r="L50" s="545" t="str">
        <f t="shared" si="1"/>
        <v/>
      </c>
    </row>
    <row r="51" spans="11:12" ht="22.5" customHeight="1">
      <c r="K51" s="545" t="str">
        <f t="shared" si="0"/>
        <v/>
      </c>
      <c r="L51" s="545" t="str">
        <f t="shared" si="1"/>
        <v/>
      </c>
    </row>
    <row r="52" spans="11:12" ht="22.5" customHeight="1">
      <c r="K52" s="545" t="str">
        <f t="shared" si="0"/>
        <v/>
      </c>
      <c r="L52" s="545" t="str">
        <f t="shared" si="1"/>
        <v/>
      </c>
    </row>
    <row r="53" spans="11:12" ht="22.5" customHeight="1">
      <c r="K53" s="545" t="str">
        <f t="shared" si="0"/>
        <v/>
      </c>
      <c r="L53" s="545" t="str">
        <f t="shared" si="1"/>
        <v/>
      </c>
    </row>
    <row r="54" spans="11:12" ht="22.5" customHeight="1">
      <c r="K54" s="545" t="str">
        <f t="shared" si="0"/>
        <v/>
      </c>
      <c r="L54" s="545" t="str">
        <f t="shared" si="1"/>
        <v/>
      </c>
    </row>
    <row r="55" spans="11:12" ht="22.5" customHeight="1">
      <c r="K55" s="545" t="str">
        <f t="shared" si="0"/>
        <v/>
      </c>
      <c r="L55" s="545" t="str">
        <f t="shared" si="1"/>
        <v/>
      </c>
    </row>
    <row r="56" spans="11:12" ht="22.5" customHeight="1">
      <c r="K56" s="545" t="str">
        <f t="shared" si="0"/>
        <v/>
      </c>
      <c r="L56" s="545" t="str">
        <f t="shared" si="1"/>
        <v/>
      </c>
    </row>
    <row r="57" spans="11:12" ht="22.5" customHeight="1">
      <c r="K57" s="545" t="str">
        <f t="shared" si="0"/>
        <v/>
      </c>
      <c r="L57" s="545" t="str">
        <f t="shared" si="1"/>
        <v/>
      </c>
    </row>
    <row r="58" spans="11:12" ht="22.5" customHeight="1">
      <c r="K58" s="545" t="str">
        <f t="shared" si="0"/>
        <v/>
      </c>
      <c r="L58" s="545" t="str">
        <f t="shared" si="1"/>
        <v/>
      </c>
    </row>
    <row r="59" spans="11:12" ht="22.5" customHeight="1">
      <c r="K59" s="545" t="str">
        <f t="shared" si="0"/>
        <v/>
      </c>
      <c r="L59" s="545" t="str">
        <f t="shared" si="1"/>
        <v/>
      </c>
    </row>
    <row r="60" spans="11:12" ht="22.5" customHeight="1">
      <c r="K60" s="545" t="str">
        <f t="shared" si="0"/>
        <v/>
      </c>
      <c r="L60" s="545" t="str">
        <f t="shared" si="1"/>
        <v/>
      </c>
    </row>
    <row r="61" spans="11:12" ht="22.5" customHeight="1">
      <c r="K61" s="545" t="str">
        <f t="shared" si="0"/>
        <v/>
      </c>
      <c r="L61" s="545" t="str">
        <f t="shared" si="1"/>
        <v/>
      </c>
    </row>
    <row r="62" spans="11:12" ht="22.5" customHeight="1">
      <c r="K62" s="545" t="str">
        <f t="shared" si="0"/>
        <v/>
      </c>
      <c r="L62" s="545" t="str">
        <f t="shared" si="1"/>
        <v/>
      </c>
    </row>
    <row r="63" spans="11:12" ht="22.5" customHeight="1">
      <c r="K63" s="545" t="str">
        <f t="shared" si="0"/>
        <v/>
      </c>
      <c r="L63" s="545" t="str">
        <f t="shared" si="1"/>
        <v/>
      </c>
    </row>
    <row r="64" spans="11:12" ht="22.5" customHeight="1">
      <c r="K64" s="545" t="str">
        <f t="shared" si="0"/>
        <v/>
      </c>
      <c r="L64" s="545" t="str">
        <f t="shared" si="1"/>
        <v/>
      </c>
    </row>
    <row r="65" spans="11:12" ht="22.5" customHeight="1">
      <c r="K65" s="545" t="str">
        <f t="shared" ref="K65:K128" si="2">IF(A65="","",ROW())</f>
        <v/>
      </c>
      <c r="L65" s="545" t="str">
        <f t="shared" ref="L65:L128" si="3">IFERROR(INDEX($A$1:$A$1000,SMALL($K$1:$K$1000,ROW(A65))),"")</f>
        <v/>
      </c>
    </row>
    <row r="66" spans="11:12" ht="22.5" customHeight="1">
      <c r="K66" s="545" t="str">
        <f t="shared" si="2"/>
        <v/>
      </c>
      <c r="L66" s="545" t="str">
        <f t="shared" si="3"/>
        <v/>
      </c>
    </row>
    <row r="67" spans="11:12" ht="22.5" customHeight="1">
      <c r="K67" s="545" t="str">
        <f t="shared" si="2"/>
        <v/>
      </c>
      <c r="L67" s="545" t="str">
        <f t="shared" si="3"/>
        <v/>
      </c>
    </row>
    <row r="68" spans="11:12" ht="22.5" customHeight="1">
      <c r="K68" s="545" t="str">
        <f t="shared" si="2"/>
        <v/>
      </c>
      <c r="L68" s="545" t="str">
        <f t="shared" si="3"/>
        <v/>
      </c>
    </row>
    <row r="69" spans="11:12" ht="22.5" customHeight="1">
      <c r="K69" s="545" t="str">
        <f t="shared" si="2"/>
        <v/>
      </c>
      <c r="L69" s="545" t="str">
        <f t="shared" si="3"/>
        <v/>
      </c>
    </row>
    <row r="70" spans="11:12" ht="22.5" customHeight="1">
      <c r="K70" s="545" t="str">
        <f t="shared" si="2"/>
        <v/>
      </c>
      <c r="L70" s="545" t="str">
        <f t="shared" si="3"/>
        <v/>
      </c>
    </row>
    <row r="71" spans="11:12" ht="22.5" customHeight="1">
      <c r="K71" s="545" t="str">
        <f t="shared" si="2"/>
        <v/>
      </c>
      <c r="L71" s="545" t="str">
        <f t="shared" si="3"/>
        <v/>
      </c>
    </row>
    <row r="72" spans="11:12" ht="22.5" customHeight="1">
      <c r="K72" s="545" t="str">
        <f t="shared" si="2"/>
        <v/>
      </c>
      <c r="L72" s="545" t="str">
        <f t="shared" si="3"/>
        <v/>
      </c>
    </row>
    <row r="73" spans="11:12" ht="22.5" customHeight="1">
      <c r="K73" s="545" t="str">
        <f t="shared" si="2"/>
        <v/>
      </c>
      <c r="L73" s="545" t="str">
        <f t="shared" si="3"/>
        <v/>
      </c>
    </row>
    <row r="74" spans="11:12" ht="22.5" customHeight="1">
      <c r="K74" s="545" t="str">
        <f t="shared" si="2"/>
        <v/>
      </c>
      <c r="L74" s="545" t="str">
        <f t="shared" si="3"/>
        <v/>
      </c>
    </row>
    <row r="75" spans="11:12" ht="22.5" customHeight="1">
      <c r="K75" s="545" t="str">
        <f t="shared" si="2"/>
        <v/>
      </c>
      <c r="L75" s="545" t="str">
        <f t="shared" si="3"/>
        <v/>
      </c>
    </row>
    <row r="76" spans="11:12" ht="22.5" customHeight="1">
      <c r="K76" s="545" t="str">
        <f t="shared" si="2"/>
        <v/>
      </c>
      <c r="L76" s="545" t="str">
        <f t="shared" si="3"/>
        <v/>
      </c>
    </row>
    <row r="77" spans="11:12" ht="22.5" customHeight="1">
      <c r="K77" s="545" t="str">
        <f t="shared" si="2"/>
        <v/>
      </c>
      <c r="L77" s="545" t="str">
        <f t="shared" si="3"/>
        <v/>
      </c>
    </row>
    <row r="78" spans="11:12" ht="22.5" customHeight="1">
      <c r="K78" s="545" t="str">
        <f t="shared" si="2"/>
        <v/>
      </c>
      <c r="L78" s="545" t="str">
        <f t="shared" si="3"/>
        <v/>
      </c>
    </row>
    <row r="79" spans="11:12" ht="22.5" customHeight="1">
      <c r="K79" s="545" t="str">
        <f t="shared" si="2"/>
        <v/>
      </c>
      <c r="L79" s="545" t="str">
        <f t="shared" si="3"/>
        <v/>
      </c>
    </row>
    <row r="80" spans="11:12" ht="22.5" customHeight="1">
      <c r="K80" s="545" t="str">
        <f t="shared" si="2"/>
        <v/>
      </c>
      <c r="L80" s="545" t="str">
        <f t="shared" si="3"/>
        <v/>
      </c>
    </row>
    <row r="81" spans="11:12" ht="22.5" customHeight="1">
      <c r="K81" s="545" t="str">
        <f t="shared" si="2"/>
        <v/>
      </c>
      <c r="L81" s="545" t="str">
        <f t="shared" si="3"/>
        <v/>
      </c>
    </row>
    <row r="82" spans="11:12" ht="22.5" customHeight="1">
      <c r="K82" s="545" t="str">
        <f t="shared" si="2"/>
        <v/>
      </c>
      <c r="L82" s="545" t="str">
        <f t="shared" si="3"/>
        <v/>
      </c>
    </row>
    <row r="83" spans="11:12" ht="22.5" customHeight="1">
      <c r="K83" s="545" t="str">
        <f t="shared" si="2"/>
        <v/>
      </c>
      <c r="L83" s="545" t="str">
        <f t="shared" si="3"/>
        <v/>
      </c>
    </row>
    <row r="84" spans="11:12" ht="22.5" customHeight="1">
      <c r="K84" s="545" t="str">
        <f t="shared" si="2"/>
        <v/>
      </c>
      <c r="L84" s="545" t="str">
        <f t="shared" si="3"/>
        <v/>
      </c>
    </row>
    <row r="85" spans="11:12" ht="22.5" customHeight="1">
      <c r="K85" s="545" t="str">
        <f t="shared" si="2"/>
        <v/>
      </c>
      <c r="L85" s="545" t="str">
        <f t="shared" si="3"/>
        <v/>
      </c>
    </row>
    <row r="86" spans="11:12" ht="22.5" customHeight="1">
      <c r="K86" s="545" t="str">
        <f t="shared" si="2"/>
        <v/>
      </c>
      <c r="L86" s="545" t="str">
        <f t="shared" si="3"/>
        <v/>
      </c>
    </row>
    <row r="87" spans="11:12" ht="22.5" customHeight="1">
      <c r="K87" s="545" t="str">
        <f t="shared" si="2"/>
        <v/>
      </c>
      <c r="L87" s="545" t="str">
        <f t="shared" si="3"/>
        <v/>
      </c>
    </row>
    <row r="88" spans="11:12" ht="22.5" customHeight="1">
      <c r="K88" s="545" t="str">
        <f t="shared" si="2"/>
        <v/>
      </c>
      <c r="L88" s="545" t="str">
        <f t="shared" si="3"/>
        <v/>
      </c>
    </row>
    <row r="89" spans="11:12" ht="22.5" customHeight="1">
      <c r="K89" s="545" t="str">
        <f t="shared" si="2"/>
        <v/>
      </c>
      <c r="L89" s="545" t="str">
        <f t="shared" si="3"/>
        <v/>
      </c>
    </row>
    <row r="90" spans="11:12" ht="22.5" customHeight="1">
      <c r="K90" s="545" t="str">
        <f t="shared" si="2"/>
        <v/>
      </c>
      <c r="L90" s="545" t="str">
        <f t="shared" si="3"/>
        <v/>
      </c>
    </row>
    <row r="91" spans="11:12" ht="22.5" customHeight="1">
      <c r="K91" s="545" t="str">
        <f t="shared" si="2"/>
        <v/>
      </c>
      <c r="L91" s="545" t="str">
        <f t="shared" si="3"/>
        <v/>
      </c>
    </row>
    <row r="92" spans="11:12" ht="22.5" customHeight="1">
      <c r="K92" s="545" t="str">
        <f t="shared" si="2"/>
        <v/>
      </c>
      <c r="L92" s="545" t="str">
        <f t="shared" si="3"/>
        <v/>
      </c>
    </row>
    <row r="93" spans="11:12" ht="22.5" customHeight="1">
      <c r="K93" s="545" t="str">
        <f t="shared" si="2"/>
        <v/>
      </c>
      <c r="L93" s="545" t="str">
        <f t="shared" si="3"/>
        <v/>
      </c>
    </row>
    <row r="94" spans="11:12" ht="22.5" customHeight="1">
      <c r="K94" s="545" t="str">
        <f t="shared" si="2"/>
        <v/>
      </c>
      <c r="L94" s="545" t="str">
        <f t="shared" si="3"/>
        <v/>
      </c>
    </row>
    <row r="95" spans="11:12" ht="22.5" customHeight="1">
      <c r="K95" s="545" t="str">
        <f t="shared" si="2"/>
        <v/>
      </c>
      <c r="L95" s="545" t="str">
        <f t="shared" si="3"/>
        <v/>
      </c>
    </row>
    <row r="96" spans="11:12" ht="22.5" customHeight="1">
      <c r="K96" s="545" t="str">
        <f t="shared" si="2"/>
        <v/>
      </c>
      <c r="L96" s="545" t="str">
        <f t="shared" si="3"/>
        <v/>
      </c>
    </row>
    <row r="97" spans="11:12" ht="22.5" customHeight="1">
      <c r="K97" s="545" t="str">
        <f t="shared" si="2"/>
        <v/>
      </c>
      <c r="L97" s="545" t="str">
        <f t="shared" si="3"/>
        <v/>
      </c>
    </row>
    <row r="98" spans="11:12" ht="22.5" customHeight="1">
      <c r="K98" s="545" t="str">
        <f t="shared" si="2"/>
        <v/>
      </c>
      <c r="L98" s="545" t="str">
        <f t="shared" si="3"/>
        <v/>
      </c>
    </row>
    <row r="99" spans="11:12" ht="22.5" customHeight="1">
      <c r="K99" s="545" t="str">
        <f t="shared" si="2"/>
        <v/>
      </c>
      <c r="L99" s="545" t="str">
        <f t="shared" si="3"/>
        <v/>
      </c>
    </row>
    <row r="100" spans="11:12" ht="22.5" customHeight="1">
      <c r="K100" s="545" t="str">
        <f t="shared" si="2"/>
        <v/>
      </c>
      <c r="L100" s="545" t="str">
        <f t="shared" si="3"/>
        <v/>
      </c>
    </row>
    <row r="101" spans="11:12" ht="22.5" customHeight="1">
      <c r="K101" s="545" t="str">
        <f t="shared" si="2"/>
        <v/>
      </c>
      <c r="L101" s="545" t="str">
        <f t="shared" si="3"/>
        <v/>
      </c>
    </row>
    <row r="102" spans="11:12" ht="22.5" customHeight="1">
      <c r="K102" s="545" t="str">
        <f t="shared" si="2"/>
        <v/>
      </c>
      <c r="L102" s="545" t="str">
        <f t="shared" si="3"/>
        <v/>
      </c>
    </row>
    <row r="103" spans="11:12" ht="22.5" customHeight="1">
      <c r="K103" s="545" t="str">
        <f t="shared" si="2"/>
        <v/>
      </c>
      <c r="L103" s="545" t="str">
        <f t="shared" si="3"/>
        <v/>
      </c>
    </row>
    <row r="104" spans="11:12" ht="22.5" customHeight="1">
      <c r="K104" s="545" t="str">
        <f t="shared" si="2"/>
        <v/>
      </c>
      <c r="L104" s="545" t="str">
        <f t="shared" si="3"/>
        <v/>
      </c>
    </row>
    <row r="105" spans="11:12" ht="22.5" customHeight="1">
      <c r="K105" s="545" t="str">
        <f t="shared" si="2"/>
        <v/>
      </c>
      <c r="L105" s="545" t="str">
        <f t="shared" si="3"/>
        <v/>
      </c>
    </row>
    <row r="106" spans="11:12" ht="22.5" customHeight="1">
      <c r="K106" s="545" t="str">
        <f t="shared" si="2"/>
        <v/>
      </c>
      <c r="L106" s="545" t="str">
        <f t="shared" si="3"/>
        <v/>
      </c>
    </row>
    <row r="107" spans="11:12" ht="22.5" customHeight="1">
      <c r="K107" s="545" t="str">
        <f t="shared" si="2"/>
        <v/>
      </c>
      <c r="L107" s="545" t="str">
        <f t="shared" si="3"/>
        <v/>
      </c>
    </row>
    <row r="108" spans="11:12" ht="22.5" customHeight="1">
      <c r="K108" s="545" t="str">
        <f t="shared" si="2"/>
        <v/>
      </c>
      <c r="L108" s="545" t="str">
        <f t="shared" si="3"/>
        <v/>
      </c>
    </row>
    <row r="109" spans="11:12" ht="22.5" customHeight="1">
      <c r="K109" s="545" t="str">
        <f t="shared" si="2"/>
        <v/>
      </c>
      <c r="L109" s="545" t="str">
        <f t="shared" si="3"/>
        <v/>
      </c>
    </row>
    <row r="110" spans="11:12" ht="22.5" customHeight="1">
      <c r="K110" s="545" t="str">
        <f t="shared" si="2"/>
        <v/>
      </c>
      <c r="L110" s="545" t="str">
        <f t="shared" si="3"/>
        <v/>
      </c>
    </row>
    <row r="111" spans="11:12" ht="22.5" customHeight="1">
      <c r="K111" s="545" t="str">
        <f t="shared" si="2"/>
        <v/>
      </c>
      <c r="L111" s="545" t="str">
        <f t="shared" si="3"/>
        <v/>
      </c>
    </row>
    <row r="112" spans="11:12" ht="22.5" customHeight="1">
      <c r="K112" s="545" t="str">
        <f t="shared" si="2"/>
        <v/>
      </c>
      <c r="L112" s="545" t="str">
        <f t="shared" si="3"/>
        <v/>
      </c>
    </row>
    <row r="113" spans="11:12" ht="22.5" customHeight="1">
      <c r="K113" s="545" t="str">
        <f t="shared" si="2"/>
        <v/>
      </c>
      <c r="L113" s="545" t="str">
        <f t="shared" si="3"/>
        <v/>
      </c>
    </row>
    <row r="114" spans="11:12" ht="22.5" customHeight="1">
      <c r="K114" s="545" t="str">
        <f t="shared" si="2"/>
        <v/>
      </c>
      <c r="L114" s="545" t="str">
        <f t="shared" si="3"/>
        <v/>
      </c>
    </row>
    <row r="115" spans="11:12" ht="22.5" customHeight="1">
      <c r="K115" s="545" t="str">
        <f t="shared" si="2"/>
        <v/>
      </c>
      <c r="L115" s="545" t="str">
        <f t="shared" si="3"/>
        <v/>
      </c>
    </row>
    <row r="116" spans="11:12" ht="22.5" customHeight="1">
      <c r="K116" s="545" t="str">
        <f t="shared" si="2"/>
        <v/>
      </c>
      <c r="L116" s="545" t="str">
        <f t="shared" si="3"/>
        <v/>
      </c>
    </row>
    <row r="117" spans="11:12" ht="22.5" customHeight="1">
      <c r="K117" s="545" t="str">
        <f t="shared" si="2"/>
        <v/>
      </c>
      <c r="L117" s="545" t="str">
        <f t="shared" si="3"/>
        <v/>
      </c>
    </row>
    <row r="118" spans="11:12" ht="22.5" customHeight="1">
      <c r="K118" s="545" t="str">
        <f t="shared" si="2"/>
        <v/>
      </c>
      <c r="L118" s="545" t="str">
        <f t="shared" si="3"/>
        <v/>
      </c>
    </row>
    <row r="119" spans="11:12" ht="22.5" customHeight="1">
      <c r="K119" s="545" t="str">
        <f t="shared" si="2"/>
        <v/>
      </c>
      <c r="L119" s="545" t="str">
        <f t="shared" si="3"/>
        <v/>
      </c>
    </row>
    <row r="120" spans="11:12" ht="22.5" customHeight="1">
      <c r="K120" s="545" t="str">
        <f t="shared" si="2"/>
        <v/>
      </c>
      <c r="L120" s="545" t="str">
        <f t="shared" si="3"/>
        <v/>
      </c>
    </row>
    <row r="121" spans="11:12" ht="22.5" customHeight="1">
      <c r="K121" s="545" t="str">
        <f t="shared" si="2"/>
        <v/>
      </c>
      <c r="L121" s="545" t="str">
        <f t="shared" si="3"/>
        <v/>
      </c>
    </row>
    <row r="122" spans="11:12" ht="22.5" customHeight="1">
      <c r="K122" s="545" t="str">
        <f t="shared" si="2"/>
        <v/>
      </c>
      <c r="L122" s="545" t="str">
        <f t="shared" si="3"/>
        <v/>
      </c>
    </row>
    <row r="123" spans="11:12" ht="22.5" customHeight="1">
      <c r="K123" s="545" t="str">
        <f t="shared" si="2"/>
        <v/>
      </c>
      <c r="L123" s="545" t="str">
        <f t="shared" si="3"/>
        <v/>
      </c>
    </row>
    <row r="124" spans="11:12" ht="22.5" customHeight="1">
      <c r="K124" s="545" t="str">
        <f t="shared" si="2"/>
        <v/>
      </c>
      <c r="L124" s="545" t="str">
        <f t="shared" si="3"/>
        <v/>
      </c>
    </row>
    <row r="125" spans="11:12" ht="22.5" customHeight="1">
      <c r="K125" s="545" t="str">
        <f t="shared" si="2"/>
        <v/>
      </c>
      <c r="L125" s="545" t="str">
        <f t="shared" si="3"/>
        <v/>
      </c>
    </row>
    <row r="126" spans="11:12" ht="22.5" customHeight="1">
      <c r="K126" s="545" t="str">
        <f t="shared" si="2"/>
        <v/>
      </c>
      <c r="L126" s="545" t="str">
        <f t="shared" si="3"/>
        <v/>
      </c>
    </row>
    <row r="127" spans="11:12" ht="22.5" customHeight="1">
      <c r="K127" s="545" t="str">
        <f t="shared" si="2"/>
        <v/>
      </c>
      <c r="L127" s="545" t="str">
        <f t="shared" si="3"/>
        <v/>
      </c>
    </row>
    <row r="128" spans="11:12" ht="22.5" customHeight="1">
      <c r="K128" s="545" t="str">
        <f t="shared" si="2"/>
        <v/>
      </c>
      <c r="L128" s="545" t="str">
        <f t="shared" si="3"/>
        <v/>
      </c>
    </row>
    <row r="129" spans="11:12" ht="22.5" customHeight="1">
      <c r="K129" s="545" t="str">
        <f t="shared" ref="K129:K192" si="4">IF(A129="","",ROW())</f>
        <v/>
      </c>
      <c r="L129" s="545" t="str">
        <f t="shared" ref="L129:L192" si="5">IFERROR(INDEX($A$1:$A$1000,SMALL($K$1:$K$1000,ROW(A129))),"")</f>
        <v/>
      </c>
    </row>
    <row r="130" spans="11:12" ht="22.5" customHeight="1">
      <c r="K130" s="545" t="str">
        <f t="shared" si="4"/>
        <v/>
      </c>
      <c r="L130" s="545" t="str">
        <f t="shared" si="5"/>
        <v/>
      </c>
    </row>
    <row r="131" spans="11:12" ht="22.5" customHeight="1">
      <c r="K131" s="545" t="str">
        <f t="shared" si="4"/>
        <v/>
      </c>
      <c r="L131" s="545" t="str">
        <f t="shared" si="5"/>
        <v/>
      </c>
    </row>
    <row r="132" spans="11:12" ht="22.5" customHeight="1">
      <c r="K132" s="545" t="str">
        <f t="shared" si="4"/>
        <v/>
      </c>
      <c r="L132" s="545" t="str">
        <f t="shared" si="5"/>
        <v/>
      </c>
    </row>
    <row r="133" spans="11:12" ht="22.5" customHeight="1">
      <c r="K133" s="545" t="str">
        <f t="shared" si="4"/>
        <v/>
      </c>
      <c r="L133" s="545" t="str">
        <f t="shared" si="5"/>
        <v/>
      </c>
    </row>
    <row r="134" spans="11:12" ht="22.5" customHeight="1">
      <c r="K134" s="545" t="str">
        <f t="shared" si="4"/>
        <v/>
      </c>
      <c r="L134" s="545" t="str">
        <f t="shared" si="5"/>
        <v/>
      </c>
    </row>
    <row r="135" spans="11:12" ht="22.5" customHeight="1">
      <c r="K135" s="545" t="str">
        <f t="shared" si="4"/>
        <v/>
      </c>
      <c r="L135" s="545" t="str">
        <f t="shared" si="5"/>
        <v/>
      </c>
    </row>
    <row r="136" spans="11:12" ht="22.5" customHeight="1">
      <c r="K136" s="545" t="str">
        <f t="shared" si="4"/>
        <v/>
      </c>
      <c r="L136" s="545" t="str">
        <f t="shared" si="5"/>
        <v/>
      </c>
    </row>
    <row r="137" spans="11:12" ht="22.5" customHeight="1">
      <c r="K137" s="545" t="str">
        <f t="shared" si="4"/>
        <v/>
      </c>
      <c r="L137" s="545" t="str">
        <f t="shared" si="5"/>
        <v/>
      </c>
    </row>
    <row r="138" spans="11:12" ht="22.5" customHeight="1">
      <c r="K138" s="545" t="str">
        <f t="shared" si="4"/>
        <v/>
      </c>
      <c r="L138" s="545" t="str">
        <f t="shared" si="5"/>
        <v/>
      </c>
    </row>
    <row r="139" spans="11:12" ht="22.5" customHeight="1">
      <c r="K139" s="545" t="str">
        <f t="shared" si="4"/>
        <v/>
      </c>
      <c r="L139" s="545" t="str">
        <f t="shared" si="5"/>
        <v/>
      </c>
    </row>
    <row r="140" spans="11:12" ht="22.5" customHeight="1">
      <c r="K140" s="545" t="str">
        <f t="shared" si="4"/>
        <v/>
      </c>
      <c r="L140" s="545" t="str">
        <f t="shared" si="5"/>
        <v/>
      </c>
    </row>
    <row r="141" spans="11:12" ht="22.5" customHeight="1">
      <c r="K141" s="545" t="str">
        <f t="shared" si="4"/>
        <v/>
      </c>
      <c r="L141" s="545" t="str">
        <f t="shared" si="5"/>
        <v/>
      </c>
    </row>
    <row r="142" spans="11:12" ht="22.5" customHeight="1">
      <c r="K142" s="545" t="str">
        <f t="shared" si="4"/>
        <v/>
      </c>
      <c r="L142" s="545" t="str">
        <f t="shared" si="5"/>
        <v/>
      </c>
    </row>
    <row r="143" spans="11:12" ht="22.5" customHeight="1">
      <c r="K143" s="545" t="str">
        <f t="shared" si="4"/>
        <v/>
      </c>
      <c r="L143" s="545" t="str">
        <f t="shared" si="5"/>
        <v/>
      </c>
    </row>
    <row r="144" spans="11:12" ht="22.5" customHeight="1">
      <c r="K144" s="545" t="str">
        <f t="shared" si="4"/>
        <v/>
      </c>
      <c r="L144" s="545" t="str">
        <f t="shared" si="5"/>
        <v/>
      </c>
    </row>
    <row r="145" spans="11:12" ht="22.5" customHeight="1">
      <c r="K145" s="545" t="str">
        <f t="shared" si="4"/>
        <v/>
      </c>
      <c r="L145" s="545" t="str">
        <f t="shared" si="5"/>
        <v/>
      </c>
    </row>
    <row r="146" spans="11:12" ht="22.5" customHeight="1">
      <c r="K146" s="545" t="str">
        <f t="shared" si="4"/>
        <v/>
      </c>
      <c r="L146" s="545" t="str">
        <f t="shared" si="5"/>
        <v/>
      </c>
    </row>
    <row r="147" spans="11:12" ht="22.5" customHeight="1">
      <c r="K147" s="545" t="str">
        <f t="shared" si="4"/>
        <v/>
      </c>
      <c r="L147" s="545" t="str">
        <f t="shared" si="5"/>
        <v/>
      </c>
    </row>
    <row r="148" spans="11:12" ht="22.5" customHeight="1">
      <c r="K148" s="545" t="str">
        <f t="shared" si="4"/>
        <v/>
      </c>
      <c r="L148" s="545" t="str">
        <f t="shared" si="5"/>
        <v/>
      </c>
    </row>
    <row r="149" spans="11:12" ht="22.5" customHeight="1">
      <c r="K149" s="545" t="str">
        <f t="shared" si="4"/>
        <v/>
      </c>
      <c r="L149" s="545" t="str">
        <f t="shared" si="5"/>
        <v/>
      </c>
    </row>
    <row r="150" spans="11:12" ht="22.5" customHeight="1">
      <c r="K150" s="545" t="str">
        <f t="shared" si="4"/>
        <v/>
      </c>
      <c r="L150" s="545" t="str">
        <f t="shared" si="5"/>
        <v/>
      </c>
    </row>
    <row r="151" spans="11:12" ht="22.5" customHeight="1">
      <c r="K151" s="545" t="str">
        <f t="shared" si="4"/>
        <v/>
      </c>
      <c r="L151" s="545" t="str">
        <f t="shared" si="5"/>
        <v/>
      </c>
    </row>
    <row r="152" spans="11:12" ht="22.5" customHeight="1">
      <c r="K152" s="545" t="str">
        <f t="shared" si="4"/>
        <v/>
      </c>
      <c r="L152" s="545" t="str">
        <f t="shared" si="5"/>
        <v/>
      </c>
    </row>
    <row r="153" spans="11:12" ht="22.5" customHeight="1">
      <c r="K153" s="545" t="str">
        <f t="shared" si="4"/>
        <v/>
      </c>
      <c r="L153" s="545" t="str">
        <f t="shared" si="5"/>
        <v/>
      </c>
    </row>
    <row r="154" spans="11:12" ht="22.5" customHeight="1">
      <c r="K154" s="545" t="str">
        <f t="shared" si="4"/>
        <v/>
      </c>
      <c r="L154" s="545" t="str">
        <f t="shared" si="5"/>
        <v/>
      </c>
    </row>
    <row r="155" spans="11:12" ht="22.5" customHeight="1">
      <c r="K155" s="545" t="str">
        <f t="shared" si="4"/>
        <v/>
      </c>
      <c r="L155" s="545" t="str">
        <f t="shared" si="5"/>
        <v/>
      </c>
    </row>
    <row r="156" spans="11:12" ht="22.5" customHeight="1">
      <c r="K156" s="545" t="str">
        <f t="shared" si="4"/>
        <v/>
      </c>
      <c r="L156" s="545" t="str">
        <f t="shared" si="5"/>
        <v/>
      </c>
    </row>
    <row r="157" spans="11:12" ht="22.5" customHeight="1">
      <c r="K157" s="545" t="str">
        <f t="shared" si="4"/>
        <v/>
      </c>
      <c r="L157" s="545" t="str">
        <f t="shared" si="5"/>
        <v/>
      </c>
    </row>
    <row r="158" spans="11:12" ht="22.5" customHeight="1">
      <c r="K158" s="545" t="str">
        <f t="shared" si="4"/>
        <v/>
      </c>
      <c r="L158" s="545" t="str">
        <f t="shared" si="5"/>
        <v/>
      </c>
    </row>
    <row r="159" spans="11:12" ht="22.5" customHeight="1">
      <c r="K159" s="545" t="str">
        <f t="shared" si="4"/>
        <v/>
      </c>
      <c r="L159" s="545" t="str">
        <f t="shared" si="5"/>
        <v/>
      </c>
    </row>
    <row r="160" spans="11:12" ht="22.5" customHeight="1">
      <c r="K160" s="545" t="str">
        <f t="shared" si="4"/>
        <v/>
      </c>
      <c r="L160" s="545" t="str">
        <f t="shared" si="5"/>
        <v/>
      </c>
    </row>
    <row r="161" spans="11:12" ht="22.5" customHeight="1">
      <c r="K161" s="545" t="str">
        <f t="shared" si="4"/>
        <v/>
      </c>
      <c r="L161" s="545" t="str">
        <f t="shared" si="5"/>
        <v/>
      </c>
    </row>
    <row r="162" spans="11:12" ht="22.5" customHeight="1">
      <c r="K162" s="545" t="str">
        <f t="shared" si="4"/>
        <v/>
      </c>
      <c r="L162" s="545" t="str">
        <f t="shared" si="5"/>
        <v/>
      </c>
    </row>
    <row r="163" spans="11:12" ht="22.5" customHeight="1">
      <c r="K163" s="545" t="str">
        <f t="shared" si="4"/>
        <v/>
      </c>
      <c r="L163" s="545" t="str">
        <f t="shared" si="5"/>
        <v/>
      </c>
    </row>
    <row r="164" spans="11:12" ht="22.5" customHeight="1">
      <c r="K164" s="545" t="str">
        <f t="shared" si="4"/>
        <v/>
      </c>
      <c r="L164" s="545" t="str">
        <f t="shared" si="5"/>
        <v/>
      </c>
    </row>
    <row r="165" spans="11:12" ht="22.5" customHeight="1">
      <c r="K165" s="545" t="str">
        <f t="shared" si="4"/>
        <v/>
      </c>
      <c r="L165" s="545" t="str">
        <f t="shared" si="5"/>
        <v/>
      </c>
    </row>
    <row r="166" spans="11:12" ht="22.5" customHeight="1">
      <c r="K166" s="545" t="str">
        <f t="shared" si="4"/>
        <v/>
      </c>
      <c r="L166" s="545" t="str">
        <f t="shared" si="5"/>
        <v/>
      </c>
    </row>
    <row r="167" spans="11:12" ht="22.5" customHeight="1">
      <c r="K167" s="545" t="str">
        <f t="shared" si="4"/>
        <v/>
      </c>
      <c r="L167" s="545" t="str">
        <f t="shared" si="5"/>
        <v/>
      </c>
    </row>
    <row r="168" spans="11:12" ht="22.5" customHeight="1">
      <c r="K168" s="545" t="str">
        <f t="shared" si="4"/>
        <v/>
      </c>
      <c r="L168" s="545" t="str">
        <f t="shared" si="5"/>
        <v/>
      </c>
    </row>
    <row r="169" spans="11:12" ht="22.5" customHeight="1">
      <c r="K169" s="545" t="str">
        <f t="shared" si="4"/>
        <v/>
      </c>
      <c r="L169" s="545" t="str">
        <f t="shared" si="5"/>
        <v/>
      </c>
    </row>
    <row r="170" spans="11:12" ht="22.5" customHeight="1">
      <c r="K170" s="545" t="str">
        <f t="shared" si="4"/>
        <v/>
      </c>
      <c r="L170" s="545" t="str">
        <f t="shared" si="5"/>
        <v/>
      </c>
    </row>
    <row r="171" spans="11:12" ht="22.5" customHeight="1">
      <c r="K171" s="545" t="str">
        <f t="shared" si="4"/>
        <v/>
      </c>
      <c r="L171" s="545" t="str">
        <f t="shared" si="5"/>
        <v/>
      </c>
    </row>
    <row r="172" spans="11:12" ht="22.5" customHeight="1">
      <c r="K172" s="545" t="str">
        <f t="shared" si="4"/>
        <v/>
      </c>
      <c r="L172" s="545" t="str">
        <f t="shared" si="5"/>
        <v/>
      </c>
    </row>
    <row r="173" spans="11:12" ht="22.5" customHeight="1">
      <c r="K173" s="545" t="str">
        <f t="shared" si="4"/>
        <v/>
      </c>
      <c r="L173" s="545" t="str">
        <f t="shared" si="5"/>
        <v/>
      </c>
    </row>
    <row r="174" spans="11:12" ht="22.5" customHeight="1">
      <c r="K174" s="545" t="str">
        <f t="shared" si="4"/>
        <v/>
      </c>
      <c r="L174" s="545" t="str">
        <f t="shared" si="5"/>
        <v/>
      </c>
    </row>
    <row r="175" spans="11:12" ht="22.5" customHeight="1">
      <c r="K175" s="545" t="str">
        <f t="shared" si="4"/>
        <v/>
      </c>
      <c r="L175" s="545" t="str">
        <f t="shared" si="5"/>
        <v/>
      </c>
    </row>
    <row r="176" spans="11:12" ht="22.5" customHeight="1">
      <c r="K176" s="545" t="str">
        <f t="shared" si="4"/>
        <v/>
      </c>
      <c r="L176" s="545" t="str">
        <f t="shared" si="5"/>
        <v/>
      </c>
    </row>
    <row r="177" spans="11:12" ht="22.5" customHeight="1">
      <c r="K177" s="545" t="str">
        <f t="shared" si="4"/>
        <v/>
      </c>
      <c r="L177" s="545" t="str">
        <f t="shared" si="5"/>
        <v/>
      </c>
    </row>
    <row r="178" spans="11:12" ht="22.5" customHeight="1">
      <c r="K178" s="545" t="str">
        <f t="shared" si="4"/>
        <v/>
      </c>
      <c r="L178" s="545" t="str">
        <f t="shared" si="5"/>
        <v/>
      </c>
    </row>
    <row r="179" spans="11:12" ht="22.5" customHeight="1">
      <c r="K179" s="545" t="str">
        <f t="shared" si="4"/>
        <v/>
      </c>
      <c r="L179" s="545" t="str">
        <f t="shared" si="5"/>
        <v/>
      </c>
    </row>
    <row r="180" spans="11:12" ht="22.5" customHeight="1">
      <c r="K180" s="545" t="str">
        <f t="shared" si="4"/>
        <v/>
      </c>
      <c r="L180" s="545" t="str">
        <f t="shared" si="5"/>
        <v/>
      </c>
    </row>
    <row r="181" spans="11:12" ht="22.5" customHeight="1">
      <c r="K181" s="545" t="str">
        <f t="shared" si="4"/>
        <v/>
      </c>
      <c r="L181" s="545" t="str">
        <f t="shared" si="5"/>
        <v/>
      </c>
    </row>
    <row r="182" spans="11:12" ht="22.5" customHeight="1">
      <c r="K182" s="545" t="str">
        <f t="shared" si="4"/>
        <v/>
      </c>
      <c r="L182" s="545" t="str">
        <f t="shared" si="5"/>
        <v/>
      </c>
    </row>
    <row r="183" spans="11:12" ht="22.5" customHeight="1">
      <c r="K183" s="545" t="str">
        <f t="shared" si="4"/>
        <v/>
      </c>
      <c r="L183" s="545" t="str">
        <f t="shared" si="5"/>
        <v/>
      </c>
    </row>
    <row r="184" spans="11:12" ht="22.5" customHeight="1">
      <c r="K184" s="545" t="str">
        <f t="shared" si="4"/>
        <v/>
      </c>
      <c r="L184" s="545" t="str">
        <f t="shared" si="5"/>
        <v/>
      </c>
    </row>
    <row r="185" spans="11:12" ht="22.5" customHeight="1">
      <c r="K185" s="545" t="str">
        <f t="shared" si="4"/>
        <v/>
      </c>
      <c r="L185" s="545" t="str">
        <f t="shared" si="5"/>
        <v/>
      </c>
    </row>
    <row r="186" spans="11:12" ht="22.5" customHeight="1">
      <c r="K186" s="545" t="str">
        <f t="shared" si="4"/>
        <v/>
      </c>
      <c r="L186" s="545" t="str">
        <f t="shared" si="5"/>
        <v/>
      </c>
    </row>
    <row r="187" spans="11:12" ht="22.5" customHeight="1">
      <c r="K187" s="545" t="str">
        <f t="shared" si="4"/>
        <v/>
      </c>
      <c r="L187" s="545" t="str">
        <f t="shared" si="5"/>
        <v/>
      </c>
    </row>
    <row r="188" spans="11:12" ht="22.5" customHeight="1">
      <c r="K188" s="545" t="str">
        <f t="shared" si="4"/>
        <v/>
      </c>
      <c r="L188" s="545" t="str">
        <f t="shared" si="5"/>
        <v/>
      </c>
    </row>
    <row r="189" spans="11:12" ht="22.5" customHeight="1">
      <c r="K189" s="545" t="str">
        <f t="shared" si="4"/>
        <v/>
      </c>
      <c r="L189" s="545" t="str">
        <f t="shared" si="5"/>
        <v/>
      </c>
    </row>
    <row r="190" spans="11:12" ht="22.5" customHeight="1">
      <c r="K190" s="545" t="str">
        <f t="shared" si="4"/>
        <v/>
      </c>
      <c r="L190" s="545" t="str">
        <f t="shared" si="5"/>
        <v/>
      </c>
    </row>
    <row r="191" spans="11:12" ht="22.5" customHeight="1">
      <c r="K191" s="545" t="str">
        <f t="shared" si="4"/>
        <v/>
      </c>
      <c r="L191" s="545" t="str">
        <f t="shared" si="5"/>
        <v/>
      </c>
    </row>
    <row r="192" spans="11:12" ht="22.5" customHeight="1">
      <c r="K192" s="545" t="str">
        <f t="shared" si="4"/>
        <v/>
      </c>
      <c r="L192" s="545" t="str">
        <f t="shared" si="5"/>
        <v/>
      </c>
    </row>
    <row r="193" spans="11:12" ht="22.5" customHeight="1">
      <c r="K193" s="545" t="str">
        <f t="shared" ref="K193:K256" si="6">IF(A193="","",ROW())</f>
        <v/>
      </c>
      <c r="L193" s="545" t="str">
        <f t="shared" ref="L193:L256" si="7">IFERROR(INDEX($A$1:$A$1000,SMALL($K$1:$K$1000,ROW(A193))),"")</f>
        <v/>
      </c>
    </row>
    <row r="194" spans="11:12" ht="22.5" customHeight="1">
      <c r="K194" s="545" t="str">
        <f t="shared" si="6"/>
        <v/>
      </c>
      <c r="L194" s="545" t="str">
        <f t="shared" si="7"/>
        <v/>
      </c>
    </row>
    <row r="195" spans="11:12" ht="22.5" customHeight="1">
      <c r="K195" s="545" t="str">
        <f t="shared" si="6"/>
        <v/>
      </c>
      <c r="L195" s="545" t="str">
        <f t="shared" si="7"/>
        <v/>
      </c>
    </row>
    <row r="196" spans="11:12" ht="22.5" customHeight="1">
      <c r="K196" s="545" t="str">
        <f t="shared" si="6"/>
        <v/>
      </c>
      <c r="L196" s="545" t="str">
        <f t="shared" si="7"/>
        <v/>
      </c>
    </row>
    <row r="197" spans="11:12" ht="22.5" customHeight="1">
      <c r="K197" s="545" t="str">
        <f t="shared" si="6"/>
        <v/>
      </c>
      <c r="L197" s="545" t="str">
        <f t="shared" si="7"/>
        <v/>
      </c>
    </row>
    <row r="198" spans="11:12" ht="22.5" customHeight="1">
      <c r="K198" s="545" t="str">
        <f t="shared" si="6"/>
        <v/>
      </c>
      <c r="L198" s="545" t="str">
        <f t="shared" si="7"/>
        <v/>
      </c>
    </row>
    <row r="199" spans="11:12" ht="22.5" customHeight="1">
      <c r="K199" s="545" t="str">
        <f t="shared" si="6"/>
        <v/>
      </c>
      <c r="L199" s="545" t="str">
        <f t="shared" si="7"/>
        <v/>
      </c>
    </row>
    <row r="200" spans="11:12" ht="22.5" customHeight="1">
      <c r="K200" s="545" t="str">
        <f t="shared" si="6"/>
        <v/>
      </c>
      <c r="L200" s="545" t="str">
        <f t="shared" si="7"/>
        <v/>
      </c>
    </row>
    <row r="201" spans="11:12" ht="22.5" customHeight="1">
      <c r="K201" s="545" t="str">
        <f t="shared" si="6"/>
        <v/>
      </c>
      <c r="L201" s="545" t="str">
        <f t="shared" si="7"/>
        <v/>
      </c>
    </row>
    <row r="202" spans="11:12" ht="22.5" customHeight="1">
      <c r="K202" s="545" t="str">
        <f t="shared" si="6"/>
        <v/>
      </c>
      <c r="L202" s="545" t="str">
        <f t="shared" si="7"/>
        <v/>
      </c>
    </row>
    <row r="203" spans="11:12" ht="22.5" customHeight="1">
      <c r="K203" s="545" t="str">
        <f t="shared" si="6"/>
        <v/>
      </c>
      <c r="L203" s="545" t="str">
        <f t="shared" si="7"/>
        <v/>
      </c>
    </row>
    <row r="204" spans="11:12" ht="22.5" customHeight="1">
      <c r="K204" s="545" t="str">
        <f t="shared" si="6"/>
        <v/>
      </c>
      <c r="L204" s="545" t="str">
        <f t="shared" si="7"/>
        <v/>
      </c>
    </row>
    <row r="205" spans="11:12" ht="22.5" customHeight="1">
      <c r="K205" s="545" t="str">
        <f t="shared" si="6"/>
        <v/>
      </c>
      <c r="L205" s="545" t="str">
        <f t="shared" si="7"/>
        <v/>
      </c>
    </row>
    <row r="206" spans="11:12" ht="22.5" customHeight="1">
      <c r="K206" s="545" t="str">
        <f t="shared" si="6"/>
        <v/>
      </c>
      <c r="L206" s="545" t="str">
        <f t="shared" si="7"/>
        <v/>
      </c>
    </row>
    <row r="207" spans="11:12" ht="22.5" customHeight="1">
      <c r="K207" s="545" t="str">
        <f t="shared" si="6"/>
        <v/>
      </c>
      <c r="L207" s="545" t="str">
        <f t="shared" si="7"/>
        <v/>
      </c>
    </row>
    <row r="208" spans="11:12" ht="22.5" customHeight="1">
      <c r="K208" s="545" t="str">
        <f t="shared" si="6"/>
        <v/>
      </c>
      <c r="L208" s="545" t="str">
        <f t="shared" si="7"/>
        <v/>
      </c>
    </row>
    <row r="209" spans="11:12" ht="22.5" customHeight="1">
      <c r="K209" s="545" t="str">
        <f t="shared" si="6"/>
        <v/>
      </c>
      <c r="L209" s="545" t="str">
        <f t="shared" si="7"/>
        <v/>
      </c>
    </row>
    <row r="210" spans="11:12" ht="22.5" customHeight="1">
      <c r="K210" s="545" t="str">
        <f t="shared" si="6"/>
        <v/>
      </c>
      <c r="L210" s="545" t="str">
        <f t="shared" si="7"/>
        <v/>
      </c>
    </row>
    <row r="211" spans="11:12" ht="22.5" customHeight="1">
      <c r="K211" s="545" t="str">
        <f t="shared" si="6"/>
        <v/>
      </c>
      <c r="L211" s="545" t="str">
        <f t="shared" si="7"/>
        <v/>
      </c>
    </row>
    <row r="212" spans="11:12" ht="22.5" customHeight="1">
      <c r="K212" s="545" t="str">
        <f t="shared" si="6"/>
        <v/>
      </c>
      <c r="L212" s="545" t="str">
        <f t="shared" si="7"/>
        <v/>
      </c>
    </row>
    <row r="213" spans="11:12" ht="22.5" customHeight="1">
      <c r="K213" s="545" t="str">
        <f t="shared" si="6"/>
        <v/>
      </c>
      <c r="L213" s="545" t="str">
        <f t="shared" si="7"/>
        <v/>
      </c>
    </row>
    <row r="214" spans="11:12" ht="22.5" customHeight="1">
      <c r="K214" s="545" t="str">
        <f t="shared" si="6"/>
        <v/>
      </c>
      <c r="L214" s="545" t="str">
        <f t="shared" si="7"/>
        <v/>
      </c>
    </row>
    <row r="215" spans="11:12" ht="22.5" customHeight="1">
      <c r="K215" s="545" t="str">
        <f t="shared" si="6"/>
        <v/>
      </c>
      <c r="L215" s="545" t="str">
        <f t="shared" si="7"/>
        <v/>
      </c>
    </row>
    <row r="216" spans="11:12" ht="22.5" customHeight="1">
      <c r="K216" s="545" t="str">
        <f t="shared" si="6"/>
        <v/>
      </c>
      <c r="L216" s="545" t="str">
        <f t="shared" si="7"/>
        <v/>
      </c>
    </row>
    <row r="217" spans="11:12" ht="22.5" customHeight="1">
      <c r="K217" s="545" t="str">
        <f t="shared" si="6"/>
        <v/>
      </c>
      <c r="L217" s="545" t="str">
        <f t="shared" si="7"/>
        <v/>
      </c>
    </row>
    <row r="218" spans="11:12" ht="22.5" customHeight="1">
      <c r="K218" s="545" t="str">
        <f t="shared" si="6"/>
        <v/>
      </c>
      <c r="L218" s="545" t="str">
        <f t="shared" si="7"/>
        <v/>
      </c>
    </row>
    <row r="219" spans="11:12" ht="22.5" customHeight="1">
      <c r="K219" s="545" t="str">
        <f t="shared" si="6"/>
        <v/>
      </c>
      <c r="L219" s="545" t="str">
        <f t="shared" si="7"/>
        <v/>
      </c>
    </row>
    <row r="220" spans="11:12" ht="22.5" customHeight="1">
      <c r="K220" s="545" t="str">
        <f t="shared" si="6"/>
        <v/>
      </c>
      <c r="L220" s="545" t="str">
        <f t="shared" si="7"/>
        <v/>
      </c>
    </row>
    <row r="221" spans="11:12" ht="22.5" customHeight="1">
      <c r="K221" s="545" t="str">
        <f t="shared" si="6"/>
        <v/>
      </c>
      <c r="L221" s="545" t="str">
        <f t="shared" si="7"/>
        <v/>
      </c>
    </row>
    <row r="222" spans="11:12" ht="22.5" customHeight="1">
      <c r="K222" s="545" t="str">
        <f t="shared" si="6"/>
        <v/>
      </c>
      <c r="L222" s="545" t="str">
        <f t="shared" si="7"/>
        <v/>
      </c>
    </row>
    <row r="223" spans="11:12" ht="22.5" customHeight="1">
      <c r="K223" s="545" t="str">
        <f t="shared" si="6"/>
        <v/>
      </c>
      <c r="L223" s="545" t="str">
        <f t="shared" si="7"/>
        <v/>
      </c>
    </row>
    <row r="224" spans="11:12" ht="22.5" customHeight="1">
      <c r="K224" s="545" t="str">
        <f t="shared" si="6"/>
        <v/>
      </c>
      <c r="L224" s="545" t="str">
        <f t="shared" si="7"/>
        <v/>
      </c>
    </row>
    <row r="225" spans="11:12" ht="22.5" customHeight="1">
      <c r="K225" s="545" t="str">
        <f t="shared" si="6"/>
        <v/>
      </c>
      <c r="L225" s="545" t="str">
        <f t="shared" si="7"/>
        <v/>
      </c>
    </row>
    <row r="226" spans="11:12" ht="22.5" customHeight="1">
      <c r="K226" s="545" t="str">
        <f t="shared" si="6"/>
        <v/>
      </c>
      <c r="L226" s="545" t="str">
        <f t="shared" si="7"/>
        <v/>
      </c>
    </row>
    <row r="227" spans="11:12" ht="22.5" customHeight="1">
      <c r="K227" s="545" t="str">
        <f t="shared" si="6"/>
        <v/>
      </c>
      <c r="L227" s="545" t="str">
        <f t="shared" si="7"/>
        <v/>
      </c>
    </row>
    <row r="228" spans="11:12" ht="22.5" customHeight="1">
      <c r="K228" s="545" t="str">
        <f t="shared" si="6"/>
        <v/>
      </c>
      <c r="L228" s="545" t="str">
        <f t="shared" si="7"/>
        <v/>
      </c>
    </row>
    <row r="229" spans="11:12" ht="22.5" customHeight="1">
      <c r="K229" s="545" t="str">
        <f t="shared" si="6"/>
        <v/>
      </c>
      <c r="L229" s="545" t="str">
        <f t="shared" si="7"/>
        <v/>
      </c>
    </row>
    <row r="230" spans="11:12" ht="22.5" customHeight="1">
      <c r="K230" s="545" t="str">
        <f t="shared" si="6"/>
        <v/>
      </c>
      <c r="L230" s="545" t="str">
        <f t="shared" si="7"/>
        <v/>
      </c>
    </row>
    <row r="231" spans="11:12" ht="22.5" customHeight="1">
      <c r="K231" s="545" t="str">
        <f t="shared" si="6"/>
        <v/>
      </c>
      <c r="L231" s="545" t="str">
        <f t="shared" si="7"/>
        <v/>
      </c>
    </row>
    <row r="232" spans="11:12" ht="22.5" customHeight="1">
      <c r="K232" s="545" t="str">
        <f t="shared" si="6"/>
        <v/>
      </c>
      <c r="L232" s="545" t="str">
        <f t="shared" si="7"/>
        <v/>
      </c>
    </row>
    <row r="233" spans="11:12" ht="22.5" customHeight="1">
      <c r="K233" s="545" t="str">
        <f t="shared" si="6"/>
        <v/>
      </c>
      <c r="L233" s="545" t="str">
        <f t="shared" si="7"/>
        <v/>
      </c>
    </row>
    <row r="234" spans="11:12" ht="22.5" customHeight="1">
      <c r="K234" s="545" t="str">
        <f t="shared" si="6"/>
        <v/>
      </c>
      <c r="L234" s="545" t="str">
        <f t="shared" si="7"/>
        <v/>
      </c>
    </row>
    <row r="235" spans="11:12" ht="22.5" customHeight="1">
      <c r="K235" s="545" t="str">
        <f t="shared" si="6"/>
        <v/>
      </c>
      <c r="L235" s="545" t="str">
        <f t="shared" si="7"/>
        <v/>
      </c>
    </row>
    <row r="236" spans="11:12" ht="22.5" customHeight="1">
      <c r="K236" s="545" t="str">
        <f t="shared" si="6"/>
        <v/>
      </c>
      <c r="L236" s="545" t="str">
        <f t="shared" si="7"/>
        <v/>
      </c>
    </row>
    <row r="237" spans="11:12" ht="22.5" customHeight="1">
      <c r="K237" s="545" t="str">
        <f t="shared" si="6"/>
        <v/>
      </c>
      <c r="L237" s="545" t="str">
        <f t="shared" si="7"/>
        <v/>
      </c>
    </row>
    <row r="238" spans="11:12" ht="22.5" customHeight="1">
      <c r="K238" s="545" t="str">
        <f t="shared" si="6"/>
        <v/>
      </c>
      <c r="L238" s="545" t="str">
        <f t="shared" si="7"/>
        <v/>
      </c>
    </row>
    <row r="239" spans="11:12" ht="22.5" customHeight="1">
      <c r="K239" s="545" t="str">
        <f t="shared" si="6"/>
        <v/>
      </c>
      <c r="L239" s="545" t="str">
        <f t="shared" si="7"/>
        <v/>
      </c>
    </row>
    <row r="240" spans="11:12" ht="22.5" customHeight="1">
      <c r="K240" s="545" t="str">
        <f t="shared" si="6"/>
        <v/>
      </c>
      <c r="L240" s="545" t="str">
        <f t="shared" si="7"/>
        <v/>
      </c>
    </row>
    <row r="241" spans="11:12" ht="22.5" customHeight="1">
      <c r="K241" s="545" t="str">
        <f t="shared" si="6"/>
        <v/>
      </c>
      <c r="L241" s="545" t="str">
        <f t="shared" si="7"/>
        <v/>
      </c>
    </row>
    <row r="242" spans="11:12" ht="22.5" customHeight="1">
      <c r="K242" s="545" t="str">
        <f t="shared" si="6"/>
        <v/>
      </c>
      <c r="L242" s="545" t="str">
        <f t="shared" si="7"/>
        <v/>
      </c>
    </row>
    <row r="243" spans="11:12" ht="22.5" customHeight="1">
      <c r="K243" s="545" t="str">
        <f t="shared" si="6"/>
        <v/>
      </c>
      <c r="L243" s="545" t="str">
        <f t="shared" si="7"/>
        <v/>
      </c>
    </row>
    <row r="244" spans="11:12" ht="22.5" customHeight="1">
      <c r="K244" s="545" t="str">
        <f t="shared" si="6"/>
        <v/>
      </c>
      <c r="L244" s="545" t="str">
        <f t="shared" si="7"/>
        <v/>
      </c>
    </row>
    <row r="245" spans="11:12" ht="22.5" customHeight="1">
      <c r="K245" s="545" t="str">
        <f t="shared" si="6"/>
        <v/>
      </c>
      <c r="L245" s="545" t="str">
        <f t="shared" si="7"/>
        <v/>
      </c>
    </row>
    <row r="246" spans="11:12" ht="22.5" customHeight="1">
      <c r="K246" s="545" t="str">
        <f t="shared" si="6"/>
        <v/>
      </c>
      <c r="L246" s="545" t="str">
        <f t="shared" si="7"/>
        <v/>
      </c>
    </row>
    <row r="247" spans="11:12" ht="22.5" customHeight="1">
      <c r="K247" s="545" t="str">
        <f t="shared" si="6"/>
        <v/>
      </c>
      <c r="L247" s="545" t="str">
        <f t="shared" si="7"/>
        <v/>
      </c>
    </row>
    <row r="248" spans="11:12" ht="22.5" customHeight="1">
      <c r="K248" s="545" t="str">
        <f t="shared" si="6"/>
        <v/>
      </c>
      <c r="L248" s="545" t="str">
        <f t="shared" si="7"/>
        <v/>
      </c>
    </row>
    <row r="249" spans="11:12" ht="22.5" customHeight="1">
      <c r="K249" s="545" t="str">
        <f t="shared" si="6"/>
        <v/>
      </c>
      <c r="L249" s="545" t="str">
        <f t="shared" si="7"/>
        <v/>
      </c>
    </row>
    <row r="250" spans="11:12" ht="22.5" customHeight="1">
      <c r="K250" s="545" t="str">
        <f t="shared" si="6"/>
        <v/>
      </c>
      <c r="L250" s="545" t="str">
        <f t="shared" si="7"/>
        <v/>
      </c>
    </row>
    <row r="251" spans="11:12" ht="22.5" customHeight="1">
      <c r="K251" s="545" t="str">
        <f t="shared" si="6"/>
        <v/>
      </c>
      <c r="L251" s="545" t="str">
        <f t="shared" si="7"/>
        <v/>
      </c>
    </row>
    <row r="252" spans="11:12" ht="22.5" customHeight="1">
      <c r="K252" s="545" t="str">
        <f t="shared" si="6"/>
        <v/>
      </c>
      <c r="L252" s="545" t="str">
        <f t="shared" si="7"/>
        <v/>
      </c>
    </row>
    <row r="253" spans="11:12" ht="22.5" customHeight="1">
      <c r="K253" s="545" t="str">
        <f t="shared" si="6"/>
        <v/>
      </c>
      <c r="L253" s="545" t="str">
        <f t="shared" si="7"/>
        <v/>
      </c>
    </row>
    <row r="254" spans="11:12" ht="22.5" customHeight="1">
      <c r="K254" s="545" t="str">
        <f t="shared" si="6"/>
        <v/>
      </c>
      <c r="L254" s="545" t="str">
        <f t="shared" si="7"/>
        <v/>
      </c>
    </row>
    <row r="255" spans="11:12" ht="22.5" customHeight="1">
      <c r="K255" s="545" t="str">
        <f t="shared" si="6"/>
        <v/>
      </c>
      <c r="L255" s="545" t="str">
        <f t="shared" si="7"/>
        <v/>
      </c>
    </row>
    <row r="256" spans="11:12" ht="22.5" customHeight="1">
      <c r="K256" s="545" t="str">
        <f t="shared" si="6"/>
        <v/>
      </c>
      <c r="L256" s="545" t="str">
        <f t="shared" si="7"/>
        <v/>
      </c>
    </row>
    <row r="257" spans="11:12" ht="22.5" customHeight="1">
      <c r="K257" s="545" t="str">
        <f t="shared" ref="K257:K320" si="8">IF(A257="","",ROW())</f>
        <v/>
      </c>
      <c r="L257" s="545" t="str">
        <f t="shared" ref="L257:L320" si="9">IFERROR(INDEX($A$1:$A$1000,SMALL($K$1:$K$1000,ROW(A257))),"")</f>
        <v/>
      </c>
    </row>
    <row r="258" spans="11:12" ht="22.5" customHeight="1">
      <c r="K258" s="545" t="str">
        <f t="shared" si="8"/>
        <v/>
      </c>
      <c r="L258" s="545" t="str">
        <f t="shared" si="9"/>
        <v/>
      </c>
    </row>
    <row r="259" spans="11:12" ht="22.5" customHeight="1">
      <c r="K259" s="545" t="str">
        <f t="shared" si="8"/>
        <v/>
      </c>
      <c r="L259" s="545" t="str">
        <f t="shared" si="9"/>
        <v/>
      </c>
    </row>
    <row r="260" spans="11:12" ht="22.5" customHeight="1">
      <c r="K260" s="545" t="str">
        <f t="shared" si="8"/>
        <v/>
      </c>
      <c r="L260" s="545" t="str">
        <f t="shared" si="9"/>
        <v/>
      </c>
    </row>
    <row r="261" spans="11:12" ht="22.5" customHeight="1">
      <c r="K261" s="545" t="str">
        <f t="shared" si="8"/>
        <v/>
      </c>
      <c r="L261" s="545" t="str">
        <f t="shared" si="9"/>
        <v/>
      </c>
    </row>
    <row r="262" spans="11:12" ht="22.5" customHeight="1">
      <c r="K262" s="545" t="str">
        <f t="shared" si="8"/>
        <v/>
      </c>
      <c r="L262" s="545" t="str">
        <f t="shared" si="9"/>
        <v/>
      </c>
    </row>
    <row r="263" spans="11:12" ht="22.5" customHeight="1">
      <c r="K263" s="545" t="str">
        <f t="shared" si="8"/>
        <v/>
      </c>
      <c r="L263" s="545" t="str">
        <f t="shared" si="9"/>
        <v/>
      </c>
    </row>
    <row r="264" spans="11:12" ht="22.5" customHeight="1">
      <c r="K264" s="545" t="str">
        <f t="shared" si="8"/>
        <v/>
      </c>
      <c r="L264" s="545" t="str">
        <f t="shared" si="9"/>
        <v/>
      </c>
    </row>
    <row r="265" spans="11:12" ht="22.5" customHeight="1">
      <c r="K265" s="545" t="str">
        <f t="shared" si="8"/>
        <v/>
      </c>
      <c r="L265" s="545" t="str">
        <f t="shared" si="9"/>
        <v/>
      </c>
    </row>
    <row r="266" spans="11:12" ht="22.5" customHeight="1">
      <c r="K266" s="545" t="str">
        <f t="shared" si="8"/>
        <v/>
      </c>
      <c r="L266" s="545" t="str">
        <f t="shared" si="9"/>
        <v/>
      </c>
    </row>
    <row r="267" spans="11:12" ht="22.5" customHeight="1">
      <c r="K267" s="545" t="str">
        <f t="shared" si="8"/>
        <v/>
      </c>
      <c r="L267" s="545" t="str">
        <f t="shared" si="9"/>
        <v/>
      </c>
    </row>
    <row r="268" spans="11:12" ht="22.5" customHeight="1">
      <c r="K268" s="545" t="str">
        <f t="shared" si="8"/>
        <v/>
      </c>
      <c r="L268" s="545" t="str">
        <f t="shared" si="9"/>
        <v/>
      </c>
    </row>
    <row r="269" spans="11:12" ht="22.5" customHeight="1">
      <c r="K269" s="545" t="str">
        <f t="shared" si="8"/>
        <v/>
      </c>
      <c r="L269" s="545" t="str">
        <f t="shared" si="9"/>
        <v/>
      </c>
    </row>
    <row r="270" spans="11:12" ht="22.5" customHeight="1">
      <c r="K270" s="545" t="str">
        <f t="shared" si="8"/>
        <v/>
      </c>
      <c r="L270" s="545" t="str">
        <f t="shared" si="9"/>
        <v/>
      </c>
    </row>
    <row r="271" spans="11:12" ht="22.5" customHeight="1">
      <c r="K271" s="545" t="str">
        <f t="shared" si="8"/>
        <v/>
      </c>
      <c r="L271" s="545" t="str">
        <f t="shared" si="9"/>
        <v/>
      </c>
    </row>
    <row r="272" spans="11:12" ht="22.5" customHeight="1">
      <c r="K272" s="545" t="str">
        <f t="shared" si="8"/>
        <v/>
      </c>
      <c r="L272" s="545" t="str">
        <f t="shared" si="9"/>
        <v/>
      </c>
    </row>
    <row r="273" spans="11:12" ht="22.5" customHeight="1">
      <c r="K273" s="545" t="str">
        <f t="shared" si="8"/>
        <v/>
      </c>
      <c r="L273" s="545" t="str">
        <f t="shared" si="9"/>
        <v/>
      </c>
    </row>
    <row r="274" spans="11:12" ht="22.5" customHeight="1">
      <c r="K274" s="545" t="str">
        <f t="shared" si="8"/>
        <v/>
      </c>
      <c r="L274" s="545" t="str">
        <f t="shared" si="9"/>
        <v/>
      </c>
    </row>
    <row r="275" spans="11:12" ht="22.5" customHeight="1">
      <c r="K275" s="545" t="str">
        <f t="shared" si="8"/>
        <v/>
      </c>
      <c r="L275" s="545" t="str">
        <f t="shared" si="9"/>
        <v/>
      </c>
    </row>
    <row r="276" spans="11:12" ht="22.5" customHeight="1">
      <c r="K276" s="545" t="str">
        <f t="shared" si="8"/>
        <v/>
      </c>
      <c r="L276" s="545" t="str">
        <f t="shared" si="9"/>
        <v/>
      </c>
    </row>
    <row r="277" spans="11:12" ht="22.5" customHeight="1">
      <c r="K277" s="545" t="str">
        <f t="shared" si="8"/>
        <v/>
      </c>
      <c r="L277" s="545" t="str">
        <f t="shared" si="9"/>
        <v/>
      </c>
    </row>
    <row r="278" spans="11:12" ht="22.5" customHeight="1">
      <c r="K278" s="545" t="str">
        <f t="shared" si="8"/>
        <v/>
      </c>
      <c r="L278" s="545" t="str">
        <f t="shared" si="9"/>
        <v/>
      </c>
    </row>
    <row r="279" spans="11:12" ht="22.5" customHeight="1">
      <c r="K279" s="545" t="str">
        <f t="shared" si="8"/>
        <v/>
      </c>
      <c r="L279" s="545" t="str">
        <f t="shared" si="9"/>
        <v/>
      </c>
    </row>
    <row r="280" spans="11:12" ht="22.5" customHeight="1">
      <c r="K280" s="545" t="str">
        <f t="shared" si="8"/>
        <v/>
      </c>
      <c r="L280" s="545" t="str">
        <f t="shared" si="9"/>
        <v/>
      </c>
    </row>
    <row r="281" spans="11:12" ht="22.5" customHeight="1">
      <c r="K281" s="545" t="str">
        <f t="shared" si="8"/>
        <v/>
      </c>
      <c r="L281" s="545" t="str">
        <f t="shared" si="9"/>
        <v/>
      </c>
    </row>
    <row r="282" spans="11:12" ht="22.5" customHeight="1">
      <c r="K282" s="545" t="str">
        <f t="shared" si="8"/>
        <v/>
      </c>
      <c r="L282" s="545" t="str">
        <f t="shared" si="9"/>
        <v/>
      </c>
    </row>
    <row r="283" spans="11:12" ht="22.5" customHeight="1">
      <c r="K283" s="545" t="str">
        <f t="shared" si="8"/>
        <v/>
      </c>
      <c r="L283" s="545" t="str">
        <f t="shared" si="9"/>
        <v/>
      </c>
    </row>
    <row r="284" spans="11:12" ht="22.5" customHeight="1">
      <c r="K284" s="545" t="str">
        <f t="shared" si="8"/>
        <v/>
      </c>
      <c r="L284" s="545" t="str">
        <f t="shared" si="9"/>
        <v/>
      </c>
    </row>
    <row r="285" spans="11:12" ht="22.5" customHeight="1">
      <c r="K285" s="545" t="str">
        <f t="shared" si="8"/>
        <v/>
      </c>
      <c r="L285" s="545" t="str">
        <f t="shared" si="9"/>
        <v/>
      </c>
    </row>
    <row r="286" spans="11:12" ht="22.5" customHeight="1">
      <c r="K286" s="545" t="str">
        <f t="shared" si="8"/>
        <v/>
      </c>
      <c r="L286" s="545" t="str">
        <f t="shared" si="9"/>
        <v/>
      </c>
    </row>
    <row r="287" spans="11:12" ht="22.5" customHeight="1">
      <c r="K287" s="545" t="str">
        <f t="shared" si="8"/>
        <v/>
      </c>
      <c r="L287" s="545" t="str">
        <f t="shared" si="9"/>
        <v/>
      </c>
    </row>
    <row r="288" spans="11:12" ht="22.5" customHeight="1">
      <c r="K288" s="545" t="str">
        <f t="shared" si="8"/>
        <v/>
      </c>
      <c r="L288" s="545" t="str">
        <f t="shared" si="9"/>
        <v/>
      </c>
    </row>
    <row r="289" spans="11:12" ht="22.5" customHeight="1">
      <c r="K289" s="545" t="str">
        <f t="shared" si="8"/>
        <v/>
      </c>
      <c r="L289" s="545" t="str">
        <f t="shared" si="9"/>
        <v/>
      </c>
    </row>
    <row r="290" spans="11:12" ht="22.5" customHeight="1">
      <c r="K290" s="545" t="str">
        <f t="shared" si="8"/>
        <v/>
      </c>
      <c r="L290" s="545" t="str">
        <f t="shared" si="9"/>
        <v/>
      </c>
    </row>
    <row r="291" spans="11:12" ht="22.5" customHeight="1">
      <c r="K291" s="545" t="str">
        <f t="shared" si="8"/>
        <v/>
      </c>
      <c r="L291" s="545" t="str">
        <f t="shared" si="9"/>
        <v/>
      </c>
    </row>
    <row r="292" spans="11:12" ht="22.5" customHeight="1">
      <c r="K292" s="545" t="str">
        <f t="shared" si="8"/>
        <v/>
      </c>
      <c r="L292" s="545" t="str">
        <f t="shared" si="9"/>
        <v/>
      </c>
    </row>
    <row r="293" spans="11:12" ht="22.5" customHeight="1">
      <c r="K293" s="545" t="str">
        <f t="shared" si="8"/>
        <v/>
      </c>
      <c r="L293" s="545" t="str">
        <f t="shared" si="9"/>
        <v/>
      </c>
    </row>
    <row r="294" spans="11:12" ht="22.5" customHeight="1">
      <c r="K294" s="545" t="str">
        <f t="shared" si="8"/>
        <v/>
      </c>
      <c r="L294" s="545" t="str">
        <f t="shared" si="9"/>
        <v/>
      </c>
    </row>
    <row r="295" spans="11:12" ht="22.5" customHeight="1">
      <c r="K295" s="545" t="str">
        <f t="shared" si="8"/>
        <v/>
      </c>
      <c r="L295" s="545" t="str">
        <f t="shared" si="9"/>
        <v/>
      </c>
    </row>
    <row r="296" spans="11:12" ht="22.5" customHeight="1">
      <c r="K296" s="545" t="str">
        <f t="shared" si="8"/>
        <v/>
      </c>
      <c r="L296" s="545" t="str">
        <f t="shared" si="9"/>
        <v/>
      </c>
    </row>
    <row r="297" spans="11:12" ht="22.5" customHeight="1">
      <c r="K297" s="545" t="str">
        <f t="shared" si="8"/>
        <v/>
      </c>
      <c r="L297" s="545" t="str">
        <f t="shared" si="9"/>
        <v/>
      </c>
    </row>
    <row r="298" spans="11:12" ht="22.5" customHeight="1">
      <c r="K298" s="545" t="str">
        <f t="shared" si="8"/>
        <v/>
      </c>
      <c r="L298" s="545" t="str">
        <f t="shared" si="9"/>
        <v/>
      </c>
    </row>
    <row r="299" spans="11:12" ht="22.5" customHeight="1">
      <c r="K299" s="545" t="str">
        <f t="shared" si="8"/>
        <v/>
      </c>
      <c r="L299" s="545" t="str">
        <f t="shared" si="9"/>
        <v/>
      </c>
    </row>
    <row r="300" spans="11:12" ht="22.5" customHeight="1">
      <c r="K300" s="545" t="str">
        <f t="shared" si="8"/>
        <v/>
      </c>
      <c r="L300" s="545" t="str">
        <f t="shared" si="9"/>
        <v/>
      </c>
    </row>
    <row r="301" spans="11:12" ht="22.5" customHeight="1">
      <c r="K301" s="545" t="str">
        <f t="shared" si="8"/>
        <v/>
      </c>
      <c r="L301" s="545" t="str">
        <f t="shared" si="9"/>
        <v/>
      </c>
    </row>
    <row r="302" spans="11:12" ht="22.5" customHeight="1">
      <c r="K302" s="545" t="str">
        <f t="shared" si="8"/>
        <v/>
      </c>
      <c r="L302" s="545" t="str">
        <f t="shared" si="9"/>
        <v/>
      </c>
    </row>
    <row r="303" spans="11:12" ht="22.5" customHeight="1">
      <c r="K303" s="545" t="str">
        <f t="shared" si="8"/>
        <v/>
      </c>
      <c r="L303" s="545" t="str">
        <f t="shared" si="9"/>
        <v/>
      </c>
    </row>
    <row r="304" spans="11:12" ht="22.5" customHeight="1">
      <c r="K304" s="545" t="str">
        <f t="shared" si="8"/>
        <v/>
      </c>
      <c r="L304" s="545" t="str">
        <f t="shared" si="9"/>
        <v/>
      </c>
    </row>
    <row r="305" spans="11:12" ht="22.5" customHeight="1">
      <c r="K305" s="545" t="str">
        <f t="shared" si="8"/>
        <v/>
      </c>
      <c r="L305" s="545" t="str">
        <f t="shared" si="9"/>
        <v/>
      </c>
    </row>
    <row r="306" spans="11:12" ht="22.5" customHeight="1">
      <c r="K306" s="545" t="str">
        <f t="shared" si="8"/>
        <v/>
      </c>
      <c r="L306" s="545" t="str">
        <f t="shared" si="9"/>
        <v/>
      </c>
    </row>
    <row r="307" spans="11:12" ht="22.5" customHeight="1">
      <c r="K307" s="545" t="str">
        <f t="shared" si="8"/>
        <v/>
      </c>
      <c r="L307" s="545" t="str">
        <f t="shared" si="9"/>
        <v/>
      </c>
    </row>
    <row r="308" spans="11:12" ht="22.5" customHeight="1">
      <c r="K308" s="545" t="str">
        <f t="shared" si="8"/>
        <v/>
      </c>
      <c r="L308" s="545" t="str">
        <f t="shared" si="9"/>
        <v/>
      </c>
    </row>
    <row r="309" spans="11:12" ht="22.5" customHeight="1">
      <c r="K309" s="545" t="str">
        <f t="shared" si="8"/>
        <v/>
      </c>
      <c r="L309" s="545" t="str">
        <f t="shared" si="9"/>
        <v/>
      </c>
    </row>
    <row r="310" spans="11:12" ht="22.5" customHeight="1">
      <c r="K310" s="545" t="str">
        <f t="shared" si="8"/>
        <v/>
      </c>
      <c r="L310" s="545" t="str">
        <f t="shared" si="9"/>
        <v/>
      </c>
    </row>
    <row r="311" spans="11:12" ht="22.5" customHeight="1">
      <c r="K311" s="545" t="str">
        <f t="shared" si="8"/>
        <v/>
      </c>
      <c r="L311" s="545" t="str">
        <f t="shared" si="9"/>
        <v/>
      </c>
    </row>
    <row r="312" spans="11:12" ht="22.5" customHeight="1">
      <c r="K312" s="545" t="str">
        <f t="shared" si="8"/>
        <v/>
      </c>
      <c r="L312" s="545" t="str">
        <f t="shared" si="9"/>
        <v/>
      </c>
    </row>
    <row r="313" spans="11:12" ht="22.5" customHeight="1">
      <c r="K313" s="545" t="str">
        <f t="shared" si="8"/>
        <v/>
      </c>
      <c r="L313" s="545" t="str">
        <f t="shared" si="9"/>
        <v/>
      </c>
    </row>
    <row r="314" spans="11:12" ht="22.5" customHeight="1">
      <c r="K314" s="545" t="str">
        <f t="shared" si="8"/>
        <v/>
      </c>
      <c r="L314" s="545" t="str">
        <f t="shared" si="9"/>
        <v/>
      </c>
    </row>
    <row r="315" spans="11:12" ht="22.5" customHeight="1">
      <c r="K315" s="545" t="str">
        <f t="shared" si="8"/>
        <v/>
      </c>
      <c r="L315" s="545" t="str">
        <f t="shared" si="9"/>
        <v/>
      </c>
    </row>
    <row r="316" spans="11:12" ht="22.5" customHeight="1">
      <c r="K316" s="545" t="str">
        <f t="shared" si="8"/>
        <v/>
      </c>
      <c r="L316" s="545" t="str">
        <f t="shared" si="9"/>
        <v/>
      </c>
    </row>
    <row r="317" spans="11:12" ht="22.5" customHeight="1">
      <c r="K317" s="545" t="str">
        <f t="shared" si="8"/>
        <v/>
      </c>
      <c r="L317" s="545" t="str">
        <f t="shared" si="9"/>
        <v/>
      </c>
    </row>
    <row r="318" spans="11:12" ht="22.5" customHeight="1">
      <c r="K318" s="545" t="str">
        <f t="shared" si="8"/>
        <v/>
      </c>
      <c r="L318" s="545" t="str">
        <f t="shared" si="9"/>
        <v/>
      </c>
    </row>
    <row r="319" spans="11:12" ht="22.5" customHeight="1">
      <c r="K319" s="545" t="str">
        <f t="shared" si="8"/>
        <v/>
      </c>
      <c r="L319" s="545" t="str">
        <f t="shared" si="9"/>
        <v/>
      </c>
    </row>
    <row r="320" spans="11:12" ht="22.5" customHeight="1">
      <c r="K320" s="545" t="str">
        <f t="shared" si="8"/>
        <v/>
      </c>
      <c r="L320" s="545" t="str">
        <f t="shared" si="9"/>
        <v/>
      </c>
    </row>
    <row r="321" spans="11:12" ht="22.5" customHeight="1">
      <c r="K321" s="545" t="str">
        <f t="shared" ref="K321:K384" si="10">IF(A321="","",ROW())</f>
        <v/>
      </c>
      <c r="L321" s="545" t="str">
        <f t="shared" ref="L321:L384" si="11">IFERROR(INDEX($A$1:$A$1000,SMALL($K$1:$K$1000,ROW(A321))),"")</f>
        <v/>
      </c>
    </row>
    <row r="322" spans="11:12" ht="22.5" customHeight="1">
      <c r="K322" s="545" t="str">
        <f t="shared" si="10"/>
        <v/>
      </c>
      <c r="L322" s="545" t="str">
        <f t="shared" si="11"/>
        <v/>
      </c>
    </row>
    <row r="323" spans="11:12" ht="22.5" customHeight="1">
      <c r="K323" s="545" t="str">
        <f t="shared" si="10"/>
        <v/>
      </c>
      <c r="L323" s="545" t="str">
        <f t="shared" si="11"/>
        <v/>
      </c>
    </row>
    <row r="324" spans="11:12" ht="22.5" customHeight="1">
      <c r="K324" s="545" t="str">
        <f t="shared" si="10"/>
        <v/>
      </c>
      <c r="L324" s="545" t="str">
        <f t="shared" si="11"/>
        <v/>
      </c>
    </row>
    <row r="325" spans="11:12" ht="22.5" customHeight="1">
      <c r="K325" s="545" t="str">
        <f t="shared" si="10"/>
        <v/>
      </c>
      <c r="L325" s="545" t="str">
        <f t="shared" si="11"/>
        <v/>
      </c>
    </row>
    <row r="326" spans="11:12" ht="22.5" customHeight="1">
      <c r="K326" s="545" t="str">
        <f t="shared" si="10"/>
        <v/>
      </c>
      <c r="L326" s="545" t="str">
        <f t="shared" si="11"/>
        <v/>
      </c>
    </row>
    <row r="327" spans="11:12" ht="22.5" customHeight="1">
      <c r="K327" s="545" t="str">
        <f t="shared" si="10"/>
        <v/>
      </c>
      <c r="L327" s="545" t="str">
        <f t="shared" si="11"/>
        <v/>
      </c>
    </row>
    <row r="328" spans="11:12" ht="22.5" customHeight="1">
      <c r="K328" s="545" t="str">
        <f t="shared" si="10"/>
        <v/>
      </c>
      <c r="L328" s="545" t="str">
        <f t="shared" si="11"/>
        <v/>
      </c>
    </row>
    <row r="329" spans="11:12" ht="22.5" customHeight="1">
      <c r="K329" s="545" t="str">
        <f t="shared" si="10"/>
        <v/>
      </c>
      <c r="L329" s="545" t="str">
        <f t="shared" si="11"/>
        <v/>
      </c>
    </row>
    <row r="330" spans="11:12" ht="22.5" customHeight="1">
      <c r="K330" s="545" t="str">
        <f t="shared" si="10"/>
        <v/>
      </c>
      <c r="L330" s="545" t="str">
        <f t="shared" si="11"/>
        <v/>
      </c>
    </row>
    <row r="331" spans="11:12" ht="22.5" customHeight="1">
      <c r="K331" s="545" t="str">
        <f t="shared" si="10"/>
        <v/>
      </c>
      <c r="L331" s="545" t="str">
        <f t="shared" si="11"/>
        <v/>
      </c>
    </row>
    <row r="332" spans="11:12" ht="22.5" customHeight="1">
      <c r="K332" s="545" t="str">
        <f t="shared" si="10"/>
        <v/>
      </c>
      <c r="L332" s="545" t="str">
        <f t="shared" si="11"/>
        <v/>
      </c>
    </row>
    <row r="333" spans="11:12" ht="22.5" customHeight="1">
      <c r="K333" s="545" t="str">
        <f t="shared" si="10"/>
        <v/>
      </c>
      <c r="L333" s="545" t="str">
        <f t="shared" si="11"/>
        <v/>
      </c>
    </row>
    <row r="334" spans="11:12" ht="22.5" customHeight="1">
      <c r="K334" s="545" t="str">
        <f t="shared" si="10"/>
        <v/>
      </c>
      <c r="L334" s="545" t="str">
        <f t="shared" si="11"/>
        <v/>
      </c>
    </row>
    <row r="335" spans="11:12" ht="22.5" customHeight="1">
      <c r="K335" s="545" t="str">
        <f t="shared" si="10"/>
        <v/>
      </c>
      <c r="L335" s="545" t="str">
        <f t="shared" si="11"/>
        <v/>
      </c>
    </row>
    <row r="336" spans="11:12" ht="22.5" customHeight="1">
      <c r="K336" s="545" t="str">
        <f t="shared" si="10"/>
        <v/>
      </c>
      <c r="L336" s="545" t="str">
        <f t="shared" si="11"/>
        <v/>
      </c>
    </row>
    <row r="337" spans="11:12" ht="22.5" customHeight="1">
      <c r="K337" s="545" t="str">
        <f t="shared" si="10"/>
        <v/>
      </c>
      <c r="L337" s="545" t="str">
        <f t="shared" si="11"/>
        <v/>
      </c>
    </row>
    <row r="338" spans="11:12" ht="22.5" customHeight="1">
      <c r="K338" s="545" t="str">
        <f t="shared" si="10"/>
        <v/>
      </c>
      <c r="L338" s="545" t="str">
        <f t="shared" si="11"/>
        <v/>
      </c>
    </row>
    <row r="339" spans="11:12" ht="22.5" customHeight="1">
      <c r="K339" s="545" t="str">
        <f t="shared" si="10"/>
        <v/>
      </c>
      <c r="L339" s="545" t="str">
        <f t="shared" si="11"/>
        <v/>
      </c>
    </row>
    <row r="340" spans="11:12" ht="22.5" customHeight="1">
      <c r="K340" s="545" t="str">
        <f t="shared" si="10"/>
        <v/>
      </c>
      <c r="L340" s="545" t="str">
        <f t="shared" si="11"/>
        <v/>
      </c>
    </row>
    <row r="341" spans="11:12" ht="22.5" customHeight="1">
      <c r="K341" s="545" t="str">
        <f t="shared" si="10"/>
        <v/>
      </c>
      <c r="L341" s="545" t="str">
        <f t="shared" si="11"/>
        <v/>
      </c>
    </row>
    <row r="342" spans="11:12" ht="22.5" customHeight="1">
      <c r="K342" s="545" t="str">
        <f t="shared" si="10"/>
        <v/>
      </c>
      <c r="L342" s="545" t="str">
        <f t="shared" si="11"/>
        <v/>
      </c>
    </row>
    <row r="343" spans="11:12" ht="22.5" customHeight="1">
      <c r="K343" s="545" t="str">
        <f t="shared" si="10"/>
        <v/>
      </c>
      <c r="L343" s="545" t="str">
        <f t="shared" si="11"/>
        <v/>
      </c>
    </row>
    <row r="344" spans="11:12" ht="22.5" customHeight="1">
      <c r="K344" s="545" t="str">
        <f t="shared" si="10"/>
        <v/>
      </c>
      <c r="L344" s="545" t="str">
        <f t="shared" si="11"/>
        <v/>
      </c>
    </row>
    <row r="345" spans="11:12" ht="22.5" customHeight="1">
      <c r="K345" s="545" t="str">
        <f t="shared" si="10"/>
        <v/>
      </c>
      <c r="L345" s="545" t="str">
        <f t="shared" si="11"/>
        <v/>
      </c>
    </row>
    <row r="346" spans="11:12" ht="22.5" customHeight="1">
      <c r="K346" s="545" t="str">
        <f t="shared" si="10"/>
        <v/>
      </c>
      <c r="L346" s="545" t="str">
        <f t="shared" si="11"/>
        <v/>
      </c>
    </row>
    <row r="347" spans="11:12" ht="22.5" customHeight="1">
      <c r="K347" s="545" t="str">
        <f t="shared" si="10"/>
        <v/>
      </c>
      <c r="L347" s="545" t="str">
        <f t="shared" si="11"/>
        <v/>
      </c>
    </row>
    <row r="348" spans="11:12" ht="22.5" customHeight="1">
      <c r="K348" s="545" t="str">
        <f t="shared" si="10"/>
        <v/>
      </c>
      <c r="L348" s="545" t="str">
        <f t="shared" si="11"/>
        <v/>
      </c>
    </row>
    <row r="349" spans="11:12" ht="22.5" customHeight="1">
      <c r="K349" s="545" t="str">
        <f t="shared" si="10"/>
        <v/>
      </c>
      <c r="L349" s="545" t="str">
        <f t="shared" si="11"/>
        <v/>
      </c>
    </row>
    <row r="350" spans="11:12" ht="22.5" customHeight="1">
      <c r="K350" s="545" t="str">
        <f t="shared" si="10"/>
        <v/>
      </c>
      <c r="L350" s="545" t="str">
        <f t="shared" si="11"/>
        <v/>
      </c>
    </row>
    <row r="351" spans="11:12" ht="22.5" customHeight="1">
      <c r="K351" s="545" t="str">
        <f t="shared" si="10"/>
        <v/>
      </c>
      <c r="L351" s="545" t="str">
        <f t="shared" si="11"/>
        <v/>
      </c>
    </row>
    <row r="352" spans="11:12" ht="22.5" customHeight="1">
      <c r="K352" s="545" t="str">
        <f t="shared" si="10"/>
        <v/>
      </c>
      <c r="L352" s="545" t="str">
        <f t="shared" si="11"/>
        <v/>
      </c>
    </row>
    <row r="353" spans="11:12" ht="22.5" customHeight="1">
      <c r="K353" s="545" t="str">
        <f t="shared" si="10"/>
        <v/>
      </c>
      <c r="L353" s="545" t="str">
        <f t="shared" si="11"/>
        <v/>
      </c>
    </row>
    <row r="354" spans="11:12" ht="22.5" customHeight="1">
      <c r="K354" s="545" t="str">
        <f t="shared" si="10"/>
        <v/>
      </c>
      <c r="L354" s="545" t="str">
        <f t="shared" si="11"/>
        <v/>
      </c>
    </row>
    <row r="355" spans="11:12" ht="22.5" customHeight="1">
      <c r="K355" s="545" t="str">
        <f t="shared" si="10"/>
        <v/>
      </c>
      <c r="L355" s="545" t="str">
        <f t="shared" si="11"/>
        <v/>
      </c>
    </row>
    <row r="356" spans="11:12" ht="22.5" customHeight="1">
      <c r="K356" s="545" t="str">
        <f t="shared" si="10"/>
        <v/>
      </c>
      <c r="L356" s="545" t="str">
        <f t="shared" si="11"/>
        <v/>
      </c>
    </row>
    <row r="357" spans="11:12" ht="22.5" customHeight="1">
      <c r="K357" s="545" t="str">
        <f t="shared" si="10"/>
        <v/>
      </c>
      <c r="L357" s="545" t="str">
        <f t="shared" si="11"/>
        <v/>
      </c>
    </row>
    <row r="358" spans="11:12" ht="22.5" customHeight="1">
      <c r="K358" s="545" t="str">
        <f t="shared" si="10"/>
        <v/>
      </c>
      <c r="L358" s="545" t="str">
        <f t="shared" si="11"/>
        <v/>
      </c>
    </row>
    <row r="359" spans="11:12" ht="22.5" customHeight="1">
      <c r="K359" s="545" t="str">
        <f t="shared" si="10"/>
        <v/>
      </c>
      <c r="L359" s="545" t="str">
        <f t="shared" si="11"/>
        <v/>
      </c>
    </row>
    <row r="360" spans="11:12" ht="22.5" customHeight="1">
      <c r="K360" s="545" t="str">
        <f t="shared" si="10"/>
        <v/>
      </c>
      <c r="L360" s="545" t="str">
        <f t="shared" si="11"/>
        <v/>
      </c>
    </row>
    <row r="361" spans="11:12" ht="22.5" customHeight="1">
      <c r="K361" s="545" t="str">
        <f t="shared" si="10"/>
        <v/>
      </c>
      <c r="L361" s="545" t="str">
        <f t="shared" si="11"/>
        <v/>
      </c>
    </row>
    <row r="362" spans="11:12" ht="22.5" customHeight="1">
      <c r="K362" s="545" t="str">
        <f t="shared" si="10"/>
        <v/>
      </c>
      <c r="L362" s="545" t="str">
        <f t="shared" si="11"/>
        <v/>
      </c>
    </row>
    <row r="363" spans="11:12" ht="22.5" customHeight="1">
      <c r="K363" s="545" t="str">
        <f t="shared" si="10"/>
        <v/>
      </c>
      <c r="L363" s="545" t="str">
        <f t="shared" si="11"/>
        <v/>
      </c>
    </row>
    <row r="364" spans="11:12" ht="22.5" customHeight="1">
      <c r="K364" s="545" t="str">
        <f t="shared" si="10"/>
        <v/>
      </c>
      <c r="L364" s="545" t="str">
        <f t="shared" si="11"/>
        <v/>
      </c>
    </row>
    <row r="365" spans="11:12" ht="22.5" customHeight="1">
      <c r="K365" s="545" t="str">
        <f t="shared" si="10"/>
        <v/>
      </c>
      <c r="L365" s="545" t="str">
        <f t="shared" si="11"/>
        <v/>
      </c>
    </row>
    <row r="366" spans="11:12" ht="22.5" customHeight="1">
      <c r="K366" s="545" t="str">
        <f t="shared" si="10"/>
        <v/>
      </c>
      <c r="L366" s="545" t="str">
        <f t="shared" si="11"/>
        <v/>
      </c>
    </row>
    <row r="367" spans="11:12" ht="22.5" customHeight="1">
      <c r="K367" s="545" t="str">
        <f t="shared" si="10"/>
        <v/>
      </c>
      <c r="L367" s="545" t="str">
        <f t="shared" si="11"/>
        <v/>
      </c>
    </row>
    <row r="368" spans="11:12" ht="22.5" customHeight="1">
      <c r="K368" s="545" t="str">
        <f t="shared" si="10"/>
        <v/>
      </c>
      <c r="L368" s="545" t="str">
        <f t="shared" si="11"/>
        <v/>
      </c>
    </row>
    <row r="369" spans="11:12" ht="22.5" customHeight="1">
      <c r="K369" s="545" t="str">
        <f t="shared" si="10"/>
        <v/>
      </c>
      <c r="L369" s="545" t="str">
        <f t="shared" si="11"/>
        <v/>
      </c>
    </row>
    <row r="370" spans="11:12" ht="22.5" customHeight="1">
      <c r="K370" s="545" t="str">
        <f t="shared" si="10"/>
        <v/>
      </c>
      <c r="L370" s="545" t="str">
        <f t="shared" si="11"/>
        <v/>
      </c>
    </row>
    <row r="371" spans="11:12" ht="22.5" customHeight="1">
      <c r="K371" s="545" t="str">
        <f t="shared" si="10"/>
        <v/>
      </c>
      <c r="L371" s="545" t="str">
        <f t="shared" si="11"/>
        <v/>
      </c>
    </row>
    <row r="372" spans="11:12" ht="22.5" customHeight="1">
      <c r="K372" s="545" t="str">
        <f t="shared" si="10"/>
        <v/>
      </c>
      <c r="L372" s="545" t="str">
        <f t="shared" si="11"/>
        <v/>
      </c>
    </row>
    <row r="373" spans="11:12" ht="22.5" customHeight="1">
      <c r="K373" s="545" t="str">
        <f t="shared" si="10"/>
        <v/>
      </c>
      <c r="L373" s="545" t="str">
        <f t="shared" si="11"/>
        <v/>
      </c>
    </row>
    <row r="374" spans="11:12" ht="22.5" customHeight="1">
      <c r="K374" s="545" t="str">
        <f t="shared" si="10"/>
        <v/>
      </c>
      <c r="L374" s="545" t="str">
        <f t="shared" si="11"/>
        <v/>
      </c>
    </row>
    <row r="375" spans="11:12" ht="22.5" customHeight="1">
      <c r="K375" s="545" t="str">
        <f t="shared" si="10"/>
        <v/>
      </c>
      <c r="L375" s="545" t="str">
        <f t="shared" si="11"/>
        <v/>
      </c>
    </row>
    <row r="376" spans="11:12" ht="22.5" customHeight="1">
      <c r="K376" s="545" t="str">
        <f t="shared" si="10"/>
        <v/>
      </c>
      <c r="L376" s="545" t="str">
        <f t="shared" si="11"/>
        <v/>
      </c>
    </row>
    <row r="377" spans="11:12" ht="22.5" customHeight="1">
      <c r="K377" s="545" t="str">
        <f t="shared" si="10"/>
        <v/>
      </c>
      <c r="L377" s="545" t="str">
        <f t="shared" si="11"/>
        <v/>
      </c>
    </row>
    <row r="378" spans="11:12" ht="22.5" customHeight="1">
      <c r="K378" s="545" t="str">
        <f t="shared" si="10"/>
        <v/>
      </c>
      <c r="L378" s="545" t="str">
        <f t="shared" si="11"/>
        <v/>
      </c>
    </row>
    <row r="379" spans="11:12" ht="22.5" customHeight="1">
      <c r="K379" s="545" t="str">
        <f t="shared" si="10"/>
        <v/>
      </c>
      <c r="L379" s="545" t="str">
        <f t="shared" si="11"/>
        <v/>
      </c>
    </row>
    <row r="380" spans="11:12" ht="22.5" customHeight="1">
      <c r="K380" s="545" t="str">
        <f t="shared" si="10"/>
        <v/>
      </c>
      <c r="L380" s="545" t="str">
        <f t="shared" si="11"/>
        <v/>
      </c>
    </row>
    <row r="381" spans="11:12" ht="22.5" customHeight="1">
      <c r="K381" s="545" t="str">
        <f t="shared" si="10"/>
        <v/>
      </c>
      <c r="L381" s="545" t="str">
        <f t="shared" si="11"/>
        <v/>
      </c>
    </row>
    <row r="382" spans="11:12" ht="22.5" customHeight="1">
      <c r="K382" s="545" t="str">
        <f t="shared" si="10"/>
        <v/>
      </c>
      <c r="L382" s="545" t="str">
        <f t="shared" si="11"/>
        <v/>
      </c>
    </row>
    <row r="383" spans="11:12" ht="22.5" customHeight="1">
      <c r="K383" s="545" t="str">
        <f t="shared" si="10"/>
        <v/>
      </c>
      <c r="L383" s="545" t="str">
        <f t="shared" si="11"/>
        <v/>
      </c>
    </row>
    <row r="384" spans="11:12" ht="22.5" customHeight="1">
      <c r="K384" s="545" t="str">
        <f t="shared" si="10"/>
        <v/>
      </c>
      <c r="L384" s="545" t="str">
        <f t="shared" si="11"/>
        <v/>
      </c>
    </row>
    <row r="385" spans="11:12" ht="22.5" customHeight="1">
      <c r="K385" s="545" t="str">
        <f t="shared" ref="K385:K448" si="12">IF(A385="","",ROW())</f>
        <v/>
      </c>
      <c r="L385" s="545" t="str">
        <f t="shared" ref="L385:L448" si="13">IFERROR(INDEX($A$1:$A$1000,SMALL($K$1:$K$1000,ROW(A385))),"")</f>
        <v/>
      </c>
    </row>
    <row r="386" spans="11:12" ht="22.5" customHeight="1">
      <c r="K386" s="545" t="str">
        <f t="shared" si="12"/>
        <v/>
      </c>
      <c r="L386" s="545" t="str">
        <f t="shared" si="13"/>
        <v/>
      </c>
    </row>
    <row r="387" spans="11:12" ht="22.5" customHeight="1">
      <c r="K387" s="545" t="str">
        <f t="shared" si="12"/>
        <v/>
      </c>
      <c r="L387" s="545" t="str">
        <f t="shared" si="13"/>
        <v/>
      </c>
    </row>
    <row r="388" spans="11:12" ht="22.5" customHeight="1">
      <c r="K388" s="545" t="str">
        <f t="shared" si="12"/>
        <v/>
      </c>
      <c r="L388" s="545" t="str">
        <f t="shared" si="13"/>
        <v/>
      </c>
    </row>
    <row r="389" spans="11:12" ht="22.5" customHeight="1">
      <c r="K389" s="545" t="str">
        <f t="shared" si="12"/>
        <v/>
      </c>
      <c r="L389" s="545" t="str">
        <f t="shared" si="13"/>
        <v/>
      </c>
    </row>
    <row r="390" spans="11:12" ht="22.5" customHeight="1">
      <c r="K390" s="545" t="str">
        <f t="shared" si="12"/>
        <v/>
      </c>
      <c r="L390" s="545" t="str">
        <f t="shared" si="13"/>
        <v/>
      </c>
    </row>
    <row r="391" spans="11:12" ht="22.5" customHeight="1">
      <c r="K391" s="545" t="str">
        <f t="shared" si="12"/>
        <v/>
      </c>
      <c r="L391" s="545" t="str">
        <f t="shared" si="13"/>
        <v/>
      </c>
    </row>
    <row r="392" spans="11:12" ht="22.5" customHeight="1">
      <c r="K392" s="545" t="str">
        <f t="shared" si="12"/>
        <v/>
      </c>
      <c r="L392" s="545" t="str">
        <f t="shared" si="13"/>
        <v/>
      </c>
    </row>
    <row r="393" spans="11:12" ht="22.5" customHeight="1">
      <c r="K393" s="545" t="str">
        <f t="shared" si="12"/>
        <v/>
      </c>
      <c r="L393" s="545" t="str">
        <f t="shared" si="13"/>
        <v/>
      </c>
    </row>
    <row r="394" spans="11:12" ht="22.5" customHeight="1">
      <c r="K394" s="545" t="str">
        <f t="shared" si="12"/>
        <v/>
      </c>
      <c r="L394" s="545" t="str">
        <f t="shared" si="13"/>
        <v/>
      </c>
    </row>
    <row r="395" spans="11:12" ht="22.5" customHeight="1">
      <c r="K395" s="545" t="str">
        <f t="shared" si="12"/>
        <v/>
      </c>
      <c r="L395" s="545" t="str">
        <f t="shared" si="13"/>
        <v/>
      </c>
    </row>
    <row r="396" spans="11:12" ht="22.5" customHeight="1">
      <c r="K396" s="545" t="str">
        <f t="shared" si="12"/>
        <v/>
      </c>
      <c r="L396" s="545" t="str">
        <f t="shared" si="13"/>
        <v/>
      </c>
    </row>
    <row r="397" spans="11:12" ht="22.5" customHeight="1">
      <c r="K397" s="545" t="str">
        <f t="shared" si="12"/>
        <v/>
      </c>
      <c r="L397" s="545" t="str">
        <f t="shared" si="13"/>
        <v/>
      </c>
    </row>
    <row r="398" spans="11:12" ht="22.5" customHeight="1">
      <c r="K398" s="545" t="str">
        <f t="shared" si="12"/>
        <v/>
      </c>
      <c r="L398" s="545" t="str">
        <f t="shared" si="13"/>
        <v/>
      </c>
    </row>
    <row r="399" spans="11:12" ht="22.5" customHeight="1">
      <c r="K399" s="545" t="str">
        <f t="shared" si="12"/>
        <v/>
      </c>
      <c r="L399" s="545" t="str">
        <f t="shared" si="13"/>
        <v/>
      </c>
    </row>
    <row r="400" spans="11:12" ht="22.5" customHeight="1">
      <c r="K400" s="545" t="str">
        <f t="shared" si="12"/>
        <v/>
      </c>
      <c r="L400" s="545" t="str">
        <f t="shared" si="13"/>
        <v/>
      </c>
    </row>
    <row r="401" spans="11:12" ht="22.5" customHeight="1">
      <c r="K401" s="545" t="str">
        <f t="shared" si="12"/>
        <v/>
      </c>
      <c r="L401" s="545" t="str">
        <f t="shared" si="13"/>
        <v/>
      </c>
    </row>
    <row r="402" spans="11:12" ht="22.5" customHeight="1">
      <c r="K402" s="545" t="str">
        <f t="shared" si="12"/>
        <v/>
      </c>
      <c r="L402" s="545" t="str">
        <f t="shared" si="13"/>
        <v/>
      </c>
    </row>
    <row r="403" spans="11:12" ht="22.5" customHeight="1">
      <c r="K403" s="545" t="str">
        <f t="shared" si="12"/>
        <v/>
      </c>
      <c r="L403" s="545" t="str">
        <f t="shared" si="13"/>
        <v/>
      </c>
    </row>
    <row r="404" spans="11:12" ht="22.5" customHeight="1">
      <c r="K404" s="545" t="str">
        <f t="shared" si="12"/>
        <v/>
      </c>
      <c r="L404" s="545" t="str">
        <f t="shared" si="13"/>
        <v/>
      </c>
    </row>
    <row r="405" spans="11:12" ht="22.5" customHeight="1">
      <c r="K405" s="545" t="str">
        <f t="shared" si="12"/>
        <v/>
      </c>
      <c r="L405" s="545" t="str">
        <f t="shared" si="13"/>
        <v/>
      </c>
    </row>
    <row r="406" spans="11:12" ht="22.5" customHeight="1">
      <c r="K406" s="545" t="str">
        <f t="shared" si="12"/>
        <v/>
      </c>
      <c r="L406" s="545" t="str">
        <f t="shared" si="13"/>
        <v/>
      </c>
    </row>
    <row r="407" spans="11:12" ht="22.5" customHeight="1">
      <c r="K407" s="545" t="str">
        <f t="shared" si="12"/>
        <v/>
      </c>
      <c r="L407" s="545" t="str">
        <f t="shared" si="13"/>
        <v/>
      </c>
    </row>
    <row r="408" spans="11:12" ht="22.5" customHeight="1">
      <c r="K408" s="545" t="str">
        <f t="shared" si="12"/>
        <v/>
      </c>
      <c r="L408" s="545" t="str">
        <f t="shared" si="13"/>
        <v/>
      </c>
    </row>
    <row r="409" spans="11:12" ht="22.5" customHeight="1">
      <c r="K409" s="545" t="str">
        <f t="shared" si="12"/>
        <v/>
      </c>
      <c r="L409" s="545" t="str">
        <f t="shared" si="13"/>
        <v/>
      </c>
    </row>
    <row r="410" spans="11:12" ht="22.5" customHeight="1">
      <c r="K410" s="545" t="str">
        <f t="shared" si="12"/>
        <v/>
      </c>
      <c r="L410" s="545" t="str">
        <f t="shared" si="13"/>
        <v/>
      </c>
    </row>
    <row r="411" spans="11:12" ht="22.5" customHeight="1">
      <c r="K411" s="545" t="str">
        <f t="shared" si="12"/>
        <v/>
      </c>
      <c r="L411" s="545" t="str">
        <f t="shared" si="13"/>
        <v/>
      </c>
    </row>
    <row r="412" spans="11:12" ht="22.5" customHeight="1">
      <c r="K412" s="545" t="str">
        <f t="shared" si="12"/>
        <v/>
      </c>
      <c r="L412" s="545" t="str">
        <f t="shared" si="13"/>
        <v/>
      </c>
    </row>
    <row r="413" spans="11:12" ht="22.5" customHeight="1">
      <c r="K413" s="545" t="str">
        <f t="shared" si="12"/>
        <v/>
      </c>
      <c r="L413" s="545" t="str">
        <f t="shared" si="13"/>
        <v/>
      </c>
    </row>
    <row r="414" spans="11:12" ht="22.5" customHeight="1">
      <c r="K414" s="545" t="str">
        <f t="shared" si="12"/>
        <v/>
      </c>
      <c r="L414" s="545" t="str">
        <f t="shared" si="13"/>
        <v/>
      </c>
    </row>
    <row r="415" spans="11:12" ht="22.5" customHeight="1">
      <c r="K415" s="545" t="str">
        <f t="shared" si="12"/>
        <v/>
      </c>
      <c r="L415" s="545" t="str">
        <f t="shared" si="13"/>
        <v/>
      </c>
    </row>
    <row r="416" spans="11:12" ht="22.5" customHeight="1">
      <c r="K416" s="545" t="str">
        <f t="shared" si="12"/>
        <v/>
      </c>
      <c r="L416" s="545" t="str">
        <f t="shared" si="13"/>
        <v/>
      </c>
    </row>
    <row r="417" spans="11:12" ht="22.5" customHeight="1">
      <c r="K417" s="545" t="str">
        <f t="shared" si="12"/>
        <v/>
      </c>
      <c r="L417" s="545" t="str">
        <f t="shared" si="13"/>
        <v/>
      </c>
    </row>
    <row r="418" spans="11:12" ht="22.5" customHeight="1">
      <c r="K418" s="545" t="str">
        <f t="shared" si="12"/>
        <v/>
      </c>
      <c r="L418" s="545" t="str">
        <f t="shared" si="13"/>
        <v/>
      </c>
    </row>
    <row r="419" spans="11:12" ht="22.5" customHeight="1">
      <c r="K419" s="545" t="str">
        <f t="shared" si="12"/>
        <v/>
      </c>
      <c r="L419" s="545" t="str">
        <f t="shared" si="13"/>
        <v/>
      </c>
    </row>
    <row r="420" spans="11:12" ht="22.5" customHeight="1">
      <c r="K420" s="545" t="str">
        <f t="shared" si="12"/>
        <v/>
      </c>
      <c r="L420" s="545" t="str">
        <f t="shared" si="13"/>
        <v/>
      </c>
    </row>
    <row r="421" spans="11:12" ht="22.5" customHeight="1">
      <c r="K421" s="545" t="str">
        <f t="shared" si="12"/>
        <v/>
      </c>
      <c r="L421" s="545" t="str">
        <f t="shared" si="13"/>
        <v/>
      </c>
    </row>
    <row r="422" spans="11:12" ht="22.5" customHeight="1">
      <c r="K422" s="545" t="str">
        <f t="shared" si="12"/>
        <v/>
      </c>
      <c r="L422" s="545" t="str">
        <f t="shared" si="13"/>
        <v/>
      </c>
    </row>
    <row r="423" spans="11:12" ht="22.5" customHeight="1">
      <c r="K423" s="545" t="str">
        <f t="shared" si="12"/>
        <v/>
      </c>
      <c r="L423" s="545" t="str">
        <f t="shared" si="13"/>
        <v/>
      </c>
    </row>
    <row r="424" spans="11:12" ht="22.5" customHeight="1">
      <c r="K424" s="545" t="str">
        <f t="shared" si="12"/>
        <v/>
      </c>
      <c r="L424" s="545" t="str">
        <f t="shared" si="13"/>
        <v/>
      </c>
    </row>
    <row r="425" spans="11:12" ht="22.5" customHeight="1">
      <c r="K425" s="545" t="str">
        <f t="shared" si="12"/>
        <v/>
      </c>
      <c r="L425" s="545" t="str">
        <f t="shared" si="13"/>
        <v/>
      </c>
    </row>
    <row r="426" spans="11:12" ht="22.5" customHeight="1">
      <c r="K426" s="545" t="str">
        <f t="shared" si="12"/>
        <v/>
      </c>
      <c r="L426" s="545" t="str">
        <f t="shared" si="13"/>
        <v/>
      </c>
    </row>
    <row r="427" spans="11:12" ht="22.5" customHeight="1">
      <c r="K427" s="545" t="str">
        <f t="shared" si="12"/>
        <v/>
      </c>
      <c r="L427" s="545" t="str">
        <f t="shared" si="13"/>
        <v/>
      </c>
    </row>
    <row r="428" spans="11:12" ht="22.5" customHeight="1">
      <c r="K428" s="545" t="str">
        <f t="shared" si="12"/>
        <v/>
      </c>
      <c r="L428" s="545" t="str">
        <f t="shared" si="13"/>
        <v/>
      </c>
    </row>
    <row r="429" spans="11:12" ht="22.5" customHeight="1">
      <c r="K429" s="545" t="str">
        <f t="shared" si="12"/>
        <v/>
      </c>
      <c r="L429" s="545" t="str">
        <f t="shared" si="13"/>
        <v/>
      </c>
    </row>
    <row r="430" spans="11:12" ht="22.5" customHeight="1">
      <c r="K430" s="545" t="str">
        <f t="shared" si="12"/>
        <v/>
      </c>
      <c r="L430" s="545" t="str">
        <f t="shared" si="13"/>
        <v/>
      </c>
    </row>
    <row r="431" spans="11:12" ht="22.5" customHeight="1">
      <c r="K431" s="545" t="str">
        <f t="shared" si="12"/>
        <v/>
      </c>
      <c r="L431" s="545" t="str">
        <f t="shared" si="13"/>
        <v/>
      </c>
    </row>
    <row r="432" spans="11:12" ht="22.5" customHeight="1">
      <c r="K432" s="545" t="str">
        <f t="shared" si="12"/>
        <v/>
      </c>
      <c r="L432" s="545" t="str">
        <f t="shared" si="13"/>
        <v/>
      </c>
    </row>
    <row r="433" spans="11:12" ht="22.5" customHeight="1">
      <c r="K433" s="545" t="str">
        <f t="shared" si="12"/>
        <v/>
      </c>
      <c r="L433" s="545" t="str">
        <f t="shared" si="13"/>
        <v/>
      </c>
    </row>
    <row r="434" spans="11:12" ht="22.5" customHeight="1">
      <c r="K434" s="545" t="str">
        <f t="shared" si="12"/>
        <v/>
      </c>
      <c r="L434" s="545" t="str">
        <f t="shared" si="13"/>
        <v/>
      </c>
    </row>
    <row r="435" spans="11:12" ht="22.5" customHeight="1">
      <c r="K435" s="545" t="str">
        <f t="shared" si="12"/>
        <v/>
      </c>
      <c r="L435" s="545" t="str">
        <f t="shared" si="13"/>
        <v/>
      </c>
    </row>
    <row r="436" spans="11:12" ht="22.5" customHeight="1">
      <c r="K436" s="545" t="str">
        <f t="shared" si="12"/>
        <v/>
      </c>
      <c r="L436" s="545" t="str">
        <f t="shared" si="13"/>
        <v/>
      </c>
    </row>
    <row r="437" spans="11:12" ht="22.5" customHeight="1">
      <c r="K437" s="545" t="str">
        <f t="shared" si="12"/>
        <v/>
      </c>
      <c r="L437" s="545" t="str">
        <f t="shared" si="13"/>
        <v/>
      </c>
    </row>
    <row r="438" spans="11:12" ht="22.5" customHeight="1">
      <c r="K438" s="545" t="str">
        <f t="shared" si="12"/>
        <v/>
      </c>
      <c r="L438" s="545" t="str">
        <f t="shared" si="13"/>
        <v/>
      </c>
    </row>
    <row r="439" spans="11:12" ht="22.5" customHeight="1">
      <c r="K439" s="545" t="str">
        <f t="shared" si="12"/>
        <v/>
      </c>
      <c r="L439" s="545" t="str">
        <f t="shared" si="13"/>
        <v/>
      </c>
    </row>
    <row r="440" spans="11:12" ht="22.5" customHeight="1">
      <c r="K440" s="545" t="str">
        <f t="shared" si="12"/>
        <v/>
      </c>
      <c r="L440" s="545" t="str">
        <f t="shared" si="13"/>
        <v/>
      </c>
    </row>
    <row r="441" spans="11:12" ht="22.5" customHeight="1">
      <c r="K441" s="545" t="str">
        <f t="shared" si="12"/>
        <v/>
      </c>
      <c r="L441" s="545" t="str">
        <f t="shared" si="13"/>
        <v/>
      </c>
    </row>
    <row r="442" spans="11:12" ht="22.5" customHeight="1">
      <c r="K442" s="545" t="str">
        <f t="shared" si="12"/>
        <v/>
      </c>
      <c r="L442" s="545" t="str">
        <f t="shared" si="13"/>
        <v/>
      </c>
    </row>
    <row r="443" spans="11:12" ht="22.5" customHeight="1">
      <c r="K443" s="545" t="str">
        <f t="shared" si="12"/>
        <v/>
      </c>
      <c r="L443" s="545" t="str">
        <f t="shared" si="13"/>
        <v/>
      </c>
    </row>
    <row r="444" spans="11:12" ht="22.5" customHeight="1">
      <c r="K444" s="545" t="str">
        <f t="shared" si="12"/>
        <v/>
      </c>
      <c r="L444" s="545" t="str">
        <f t="shared" si="13"/>
        <v/>
      </c>
    </row>
    <row r="445" spans="11:12" ht="22.5" customHeight="1">
      <c r="K445" s="545" t="str">
        <f t="shared" si="12"/>
        <v/>
      </c>
      <c r="L445" s="545" t="str">
        <f t="shared" si="13"/>
        <v/>
      </c>
    </row>
    <row r="446" spans="11:12" ht="22.5" customHeight="1">
      <c r="K446" s="545" t="str">
        <f t="shared" si="12"/>
        <v/>
      </c>
      <c r="L446" s="545" t="str">
        <f t="shared" si="13"/>
        <v/>
      </c>
    </row>
    <row r="447" spans="11:12" ht="22.5" customHeight="1">
      <c r="K447" s="545" t="str">
        <f t="shared" si="12"/>
        <v/>
      </c>
      <c r="L447" s="545" t="str">
        <f t="shared" si="13"/>
        <v/>
      </c>
    </row>
    <row r="448" spans="11:12" ht="22.5" customHeight="1">
      <c r="K448" s="545" t="str">
        <f t="shared" si="12"/>
        <v/>
      </c>
      <c r="L448" s="545" t="str">
        <f t="shared" si="13"/>
        <v/>
      </c>
    </row>
    <row r="449" spans="11:12" ht="22.5" customHeight="1">
      <c r="K449" s="545" t="str">
        <f t="shared" ref="K449:K512" si="14">IF(A449="","",ROW())</f>
        <v/>
      </c>
      <c r="L449" s="545" t="str">
        <f t="shared" ref="L449:L512" si="15">IFERROR(INDEX($A$1:$A$1000,SMALL($K$1:$K$1000,ROW(A449))),"")</f>
        <v/>
      </c>
    </row>
    <row r="450" spans="11:12" ht="22.5" customHeight="1">
      <c r="K450" s="545" t="str">
        <f t="shared" si="14"/>
        <v/>
      </c>
      <c r="L450" s="545" t="str">
        <f t="shared" si="15"/>
        <v/>
      </c>
    </row>
    <row r="451" spans="11:12" ht="22.5" customHeight="1">
      <c r="K451" s="545" t="str">
        <f t="shared" si="14"/>
        <v/>
      </c>
      <c r="L451" s="545" t="str">
        <f t="shared" si="15"/>
        <v/>
      </c>
    </row>
    <row r="452" spans="11:12" ht="22.5" customHeight="1">
      <c r="K452" s="545" t="str">
        <f t="shared" si="14"/>
        <v/>
      </c>
      <c r="L452" s="545" t="str">
        <f t="shared" si="15"/>
        <v/>
      </c>
    </row>
    <row r="453" spans="11:12" ht="22.5" customHeight="1">
      <c r="K453" s="545" t="str">
        <f t="shared" si="14"/>
        <v/>
      </c>
      <c r="L453" s="545" t="str">
        <f t="shared" si="15"/>
        <v/>
      </c>
    </row>
    <row r="454" spans="11:12" ht="22.5" customHeight="1">
      <c r="K454" s="545" t="str">
        <f t="shared" si="14"/>
        <v/>
      </c>
      <c r="L454" s="545" t="str">
        <f t="shared" si="15"/>
        <v/>
      </c>
    </row>
    <row r="455" spans="11:12" ht="22.5" customHeight="1">
      <c r="K455" s="545" t="str">
        <f t="shared" si="14"/>
        <v/>
      </c>
      <c r="L455" s="545" t="str">
        <f t="shared" si="15"/>
        <v/>
      </c>
    </row>
    <row r="456" spans="11:12" ht="22.5" customHeight="1">
      <c r="K456" s="545" t="str">
        <f t="shared" si="14"/>
        <v/>
      </c>
      <c r="L456" s="545" t="str">
        <f t="shared" si="15"/>
        <v/>
      </c>
    </row>
    <row r="457" spans="11:12" ht="22.5" customHeight="1">
      <c r="K457" s="545" t="str">
        <f t="shared" si="14"/>
        <v/>
      </c>
      <c r="L457" s="545" t="str">
        <f t="shared" si="15"/>
        <v/>
      </c>
    </row>
    <row r="458" spans="11:12" ht="22.5" customHeight="1">
      <c r="K458" s="545" t="str">
        <f t="shared" si="14"/>
        <v/>
      </c>
      <c r="L458" s="545" t="str">
        <f t="shared" si="15"/>
        <v/>
      </c>
    </row>
    <row r="459" spans="11:12" ht="22.5" customHeight="1">
      <c r="K459" s="545" t="str">
        <f t="shared" si="14"/>
        <v/>
      </c>
      <c r="L459" s="545" t="str">
        <f t="shared" si="15"/>
        <v/>
      </c>
    </row>
    <row r="460" spans="11:12" ht="22.5" customHeight="1">
      <c r="K460" s="545" t="str">
        <f t="shared" si="14"/>
        <v/>
      </c>
      <c r="L460" s="545" t="str">
        <f t="shared" si="15"/>
        <v/>
      </c>
    </row>
    <row r="461" spans="11:12" ht="22.5" customHeight="1">
      <c r="K461" s="545" t="str">
        <f t="shared" si="14"/>
        <v/>
      </c>
      <c r="L461" s="545" t="str">
        <f t="shared" si="15"/>
        <v/>
      </c>
    </row>
    <row r="462" spans="11:12" ht="22.5" customHeight="1">
      <c r="K462" s="545" t="str">
        <f t="shared" si="14"/>
        <v/>
      </c>
      <c r="L462" s="545" t="str">
        <f t="shared" si="15"/>
        <v/>
      </c>
    </row>
    <row r="463" spans="11:12" ht="22.5" customHeight="1">
      <c r="K463" s="545" t="str">
        <f t="shared" si="14"/>
        <v/>
      </c>
      <c r="L463" s="545" t="str">
        <f t="shared" si="15"/>
        <v/>
      </c>
    </row>
    <row r="464" spans="11:12" ht="22.5" customHeight="1">
      <c r="K464" s="545" t="str">
        <f t="shared" si="14"/>
        <v/>
      </c>
      <c r="L464" s="545" t="str">
        <f t="shared" si="15"/>
        <v/>
      </c>
    </row>
    <row r="465" spans="11:12" ht="22.5" customHeight="1">
      <c r="K465" s="545" t="str">
        <f t="shared" si="14"/>
        <v/>
      </c>
      <c r="L465" s="545" t="str">
        <f t="shared" si="15"/>
        <v/>
      </c>
    </row>
    <row r="466" spans="11:12" ht="22.5" customHeight="1">
      <c r="K466" s="545" t="str">
        <f t="shared" si="14"/>
        <v/>
      </c>
      <c r="L466" s="545" t="str">
        <f t="shared" si="15"/>
        <v/>
      </c>
    </row>
    <row r="467" spans="11:12" ht="22.5" customHeight="1">
      <c r="K467" s="545" t="str">
        <f t="shared" si="14"/>
        <v/>
      </c>
      <c r="L467" s="545" t="str">
        <f t="shared" si="15"/>
        <v/>
      </c>
    </row>
    <row r="468" spans="11:12" ht="22.5" customHeight="1">
      <c r="K468" s="545" t="str">
        <f t="shared" si="14"/>
        <v/>
      </c>
      <c r="L468" s="545" t="str">
        <f t="shared" si="15"/>
        <v/>
      </c>
    </row>
    <row r="469" spans="11:12" ht="22.5" customHeight="1">
      <c r="K469" s="545" t="str">
        <f t="shared" si="14"/>
        <v/>
      </c>
      <c r="L469" s="545" t="str">
        <f t="shared" si="15"/>
        <v/>
      </c>
    </row>
    <row r="470" spans="11:12" ht="22.5" customHeight="1">
      <c r="K470" s="545" t="str">
        <f t="shared" si="14"/>
        <v/>
      </c>
      <c r="L470" s="545" t="str">
        <f t="shared" si="15"/>
        <v/>
      </c>
    </row>
    <row r="471" spans="11:12" ht="22.5" customHeight="1">
      <c r="K471" s="545" t="str">
        <f t="shared" si="14"/>
        <v/>
      </c>
      <c r="L471" s="545" t="str">
        <f t="shared" si="15"/>
        <v/>
      </c>
    </row>
    <row r="472" spans="11:12" ht="22.5" customHeight="1">
      <c r="K472" s="545" t="str">
        <f t="shared" si="14"/>
        <v/>
      </c>
      <c r="L472" s="545" t="str">
        <f t="shared" si="15"/>
        <v/>
      </c>
    </row>
    <row r="473" spans="11:12" ht="22.5" customHeight="1">
      <c r="K473" s="545" t="str">
        <f t="shared" si="14"/>
        <v/>
      </c>
      <c r="L473" s="545" t="str">
        <f t="shared" si="15"/>
        <v/>
      </c>
    </row>
    <row r="474" spans="11:12" ht="22.5" customHeight="1">
      <c r="K474" s="545" t="str">
        <f t="shared" si="14"/>
        <v/>
      </c>
      <c r="L474" s="545" t="str">
        <f t="shared" si="15"/>
        <v/>
      </c>
    </row>
    <row r="475" spans="11:12" ht="22.5" customHeight="1">
      <c r="K475" s="545" t="str">
        <f t="shared" si="14"/>
        <v/>
      </c>
      <c r="L475" s="545" t="str">
        <f t="shared" si="15"/>
        <v/>
      </c>
    </row>
    <row r="476" spans="11:12" ht="22.5" customHeight="1">
      <c r="K476" s="545" t="str">
        <f t="shared" si="14"/>
        <v/>
      </c>
      <c r="L476" s="545" t="str">
        <f t="shared" si="15"/>
        <v/>
      </c>
    </row>
    <row r="477" spans="11:12" ht="22.5" customHeight="1">
      <c r="K477" s="545" t="str">
        <f t="shared" si="14"/>
        <v/>
      </c>
      <c r="L477" s="545" t="str">
        <f t="shared" si="15"/>
        <v/>
      </c>
    </row>
    <row r="478" spans="11:12" ht="22.5" customHeight="1">
      <c r="K478" s="545" t="str">
        <f t="shared" si="14"/>
        <v/>
      </c>
      <c r="L478" s="545" t="str">
        <f t="shared" si="15"/>
        <v/>
      </c>
    </row>
    <row r="479" spans="11:12" ht="22.5" customHeight="1">
      <c r="K479" s="545" t="str">
        <f t="shared" si="14"/>
        <v/>
      </c>
      <c r="L479" s="545" t="str">
        <f t="shared" si="15"/>
        <v/>
      </c>
    </row>
    <row r="480" spans="11:12" ht="22.5" customHeight="1">
      <c r="K480" s="545" t="str">
        <f t="shared" si="14"/>
        <v/>
      </c>
      <c r="L480" s="545" t="str">
        <f t="shared" si="15"/>
        <v/>
      </c>
    </row>
    <row r="481" spans="11:12" ht="22.5" customHeight="1">
      <c r="K481" s="545" t="str">
        <f t="shared" si="14"/>
        <v/>
      </c>
      <c r="L481" s="545" t="str">
        <f t="shared" si="15"/>
        <v/>
      </c>
    </row>
    <row r="482" spans="11:12" ht="22.5" customHeight="1">
      <c r="K482" s="545" t="str">
        <f t="shared" si="14"/>
        <v/>
      </c>
      <c r="L482" s="545" t="str">
        <f t="shared" si="15"/>
        <v/>
      </c>
    </row>
    <row r="483" spans="11:12" ht="22.5" customHeight="1">
      <c r="K483" s="545" t="str">
        <f t="shared" si="14"/>
        <v/>
      </c>
      <c r="L483" s="545" t="str">
        <f t="shared" si="15"/>
        <v/>
      </c>
    </row>
    <row r="484" spans="11:12" ht="22.5" customHeight="1">
      <c r="K484" s="545" t="str">
        <f t="shared" si="14"/>
        <v/>
      </c>
      <c r="L484" s="545" t="str">
        <f t="shared" si="15"/>
        <v/>
      </c>
    </row>
    <row r="485" spans="11:12" ht="22.5" customHeight="1">
      <c r="K485" s="545" t="str">
        <f t="shared" si="14"/>
        <v/>
      </c>
      <c r="L485" s="545" t="str">
        <f t="shared" si="15"/>
        <v/>
      </c>
    </row>
    <row r="486" spans="11:12" ht="22.5" customHeight="1">
      <c r="K486" s="545" t="str">
        <f t="shared" si="14"/>
        <v/>
      </c>
      <c r="L486" s="545" t="str">
        <f t="shared" si="15"/>
        <v/>
      </c>
    </row>
    <row r="487" spans="11:12" ht="22.5" customHeight="1">
      <c r="K487" s="545" t="str">
        <f t="shared" si="14"/>
        <v/>
      </c>
      <c r="L487" s="545" t="str">
        <f t="shared" si="15"/>
        <v/>
      </c>
    </row>
    <row r="488" spans="11:12" ht="22.5" customHeight="1">
      <c r="K488" s="545" t="str">
        <f t="shared" si="14"/>
        <v/>
      </c>
      <c r="L488" s="545" t="str">
        <f t="shared" si="15"/>
        <v/>
      </c>
    </row>
    <row r="489" spans="11:12" ht="22.5" customHeight="1">
      <c r="K489" s="545" t="str">
        <f t="shared" si="14"/>
        <v/>
      </c>
      <c r="L489" s="545" t="str">
        <f t="shared" si="15"/>
        <v/>
      </c>
    </row>
    <row r="490" spans="11:12" ht="22.5" customHeight="1">
      <c r="K490" s="545" t="str">
        <f t="shared" si="14"/>
        <v/>
      </c>
      <c r="L490" s="545" t="str">
        <f t="shared" si="15"/>
        <v/>
      </c>
    </row>
    <row r="491" spans="11:12" ht="22.5" customHeight="1">
      <c r="K491" s="545" t="str">
        <f t="shared" si="14"/>
        <v/>
      </c>
      <c r="L491" s="545" t="str">
        <f t="shared" si="15"/>
        <v/>
      </c>
    </row>
    <row r="492" spans="11:12" ht="22.5" customHeight="1">
      <c r="K492" s="545" t="str">
        <f t="shared" si="14"/>
        <v/>
      </c>
      <c r="L492" s="545" t="str">
        <f t="shared" si="15"/>
        <v/>
      </c>
    </row>
    <row r="493" spans="11:12" ht="22.5" customHeight="1">
      <c r="K493" s="545" t="str">
        <f t="shared" si="14"/>
        <v/>
      </c>
      <c r="L493" s="545" t="str">
        <f t="shared" si="15"/>
        <v/>
      </c>
    </row>
    <row r="494" spans="11:12" ht="22.5" customHeight="1">
      <c r="K494" s="545" t="str">
        <f t="shared" si="14"/>
        <v/>
      </c>
      <c r="L494" s="545" t="str">
        <f t="shared" si="15"/>
        <v/>
      </c>
    </row>
    <row r="495" spans="11:12" ht="22.5" customHeight="1">
      <c r="K495" s="545" t="str">
        <f t="shared" si="14"/>
        <v/>
      </c>
      <c r="L495" s="545" t="str">
        <f t="shared" si="15"/>
        <v/>
      </c>
    </row>
    <row r="496" spans="11:12" ht="22.5" customHeight="1">
      <c r="K496" s="545" t="str">
        <f t="shared" si="14"/>
        <v/>
      </c>
      <c r="L496" s="545" t="str">
        <f t="shared" si="15"/>
        <v/>
      </c>
    </row>
    <row r="497" spans="11:12" ht="22.5" customHeight="1">
      <c r="K497" s="545" t="str">
        <f t="shared" si="14"/>
        <v/>
      </c>
      <c r="L497" s="545" t="str">
        <f t="shared" si="15"/>
        <v/>
      </c>
    </row>
    <row r="498" spans="11:12" ht="22.5" customHeight="1">
      <c r="K498" s="545" t="str">
        <f t="shared" si="14"/>
        <v/>
      </c>
      <c r="L498" s="545" t="str">
        <f t="shared" si="15"/>
        <v/>
      </c>
    </row>
    <row r="499" spans="11:12" ht="22.5" customHeight="1">
      <c r="K499" s="545" t="str">
        <f t="shared" si="14"/>
        <v/>
      </c>
      <c r="L499" s="545" t="str">
        <f t="shared" si="15"/>
        <v/>
      </c>
    </row>
    <row r="500" spans="11:12" ht="22.5" customHeight="1">
      <c r="K500" s="545" t="str">
        <f t="shared" si="14"/>
        <v/>
      </c>
      <c r="L500" s="545" t="str">
        <f t="shared" si="15"/>
        <v/>
      </c>
    </row>
    <row r="501" spans="11:12" ht="22.5" customHeight="1">
      <c r="K501" s="545" t="str">
        <f t="shared" si="14"/>
        <v/>
      </c>
      <c r="L501" s="545" t="str">
        <f t="shared" si="15"/>
        <v/>
      </c>
    </row>
    <row r="502" spans="11:12" ht="22.5" customHeight="1">
      <c r="K502" s="545" t="str">
        <f t="shared" si="14"/>
        <v/>
      </c>
      <c r="L502" s="545" t="str">
        <f t="shared" si="15"/>
        <v/>
      </c>
    </row>
    <row r="503" spans="11:12" ht="22.5" customHeight="1">
      <c r="K503" s="545" t="str">
        <f t="shared" si="14"/>
        <v/>
      </c>
      <c r="L503" s="545" t="str">
        <f t="shared" si="15"/>
        <v/>
      </c>
    </row>
    <row r="504" spans="11:12" ht="22.5" customHeight="1">
      <c r="K504" s="545" t="str">
        <f t="shared" si="14"/>
        <v/>
      </c>
      <c r="L504" s="545" t="str">
        <f t="shared" si="15"/>
        <v/>
      </c>
    </row>
    <row r="505" spans="11:12" ht="22.5" customHeight="1">
      <c r="K505" s="545" t="str">
        <f t="shared" si="14"/>
        <v/>
      </c>
      <c r="L505" s="545" t="str">
        <f t="shared" si="15"/>
        <v/>
      </c>
    </row>
    <row r="506" spans="11:12" ht="22.5" customHeight="1">
      <c r="K506" s="545" t="str">
        <f t="shared" si="14"/>
        <v/>
      </c>
      <c r="L506" s="545" t="str">
        <f t="shared" si="15"/>
        <v/>
      </c>
    </row>
    <row r="507" spans="11:12" ht="22.5" customHeight="1">
      <c r="K507" s="545" t="str">
        <f t="shared" si="14"/>
        <v/>
      </c>
      <c r="L507" s="545" t="str">
        <f t="shared" si="15"/>
        <v/>
      </c>
    </row>
    <row r="508" spans="11:12" ht="22.5" customHeight="1">
      <c r="K508" s="545" t="str">
        <f t="shared" si="14"/>
        <v/>
      </c>
      <c r="L508" s="545" t="str">
        <f t="shared" si="15"/>
        <v/>
      </c>
    </row>
    <row r="509" spans="11:12" ht="22.5" customHeight="1">
      <c r="K509" s="545" t="str">
        <f t="shared" si="14"/>
        <v/>
      </c>
      <c r="L509" s="545" t="str">
        <f t="shared" si="15"/>
        <v/>
      </c>
    </row>
    <row r="510" spans="11:12" ht="22.5" customHeight="1">
      <c r="K510" s="545" t="str">
        <f t="shared" si="14"/>
        <v/>
      </c>
      <c r="L510" s="545" t="str">
        <f t="shared" si="15"/>
        <v/>
      </c>
    </row>
    <row r="511" spans="11:12" ht="22.5" customHeight="1">
      <c r="K511" s="545" t="str">
        <f t="shared" si="14"/>
        <v/>
      </c>
      <c r="L511" s="545" t="str">
        <f t="shared" si="15"/>
        <v/>
      </c>
    </row>
    <row r="512" spans="11:12" ht="22.5" customHeight="1">
      <c r="K512" s="545" t="str">
        <f t="shared" si="14"/>
        <v/>
      </c>
      <c r="L512" s="545" t="str">
        <f t="shared" si="15"/>
        <v/>
      </c>
    </row>
    <row r="513" spans="11:12" ht="22.5" customHeight="1">
      <c r="K513" s="545" t="str">
        <f t="shared" ref="K513:K576" si="16">IF(A513="","",ROW())</f>
        <v/>
      </c>
      <c r="L513" s="545" t="str">
        <f t="shared" ref="L513:L576" si="17">IFERROR(INDEX($A$1:$A$1000,SMALL($K$1:$K$1000,ROW(A513))),"")</f>
        <v/>
      </c>
    </row>
    <row r="514" spans="11:12" ht="22.5" customHeight="1">
      <c r="K514" s="545" t="str">
        <f t="shared" si="16"/>
        <v/>
      </c>
      <c r="L514" s="545" t="str">
        <f t="shared" si="17"/>
        <v/>
      </c>
    </row>
    <row r="515" spans="11:12" ht="22.5" customHeight="1">
      <c r="K515" s="545" t="str">
        <f t="shared" si="16"/>
        <v/>
      </c>
      <c r="L515" s="545" t="str">
        <f t="shared" si="17"/>
        <v/>
      </c>
    </row>
    <row r="516" spans="11:12" ht="22.5" customHeight="1">
      <c r="K516" s="545" t="str">
        <f t="shared" si="16"/>
        <v/>
      </c>
      <c r="L516" s="545" t="str">
        <f t="shared" si="17"/>
        <v/>
      </c>
    </row>
    <row r="517" spans="11:12" ht="22.5" customHeight="1">
      <c r="K517" s="545" t="str">
        <f t="shared" si="16"/>
        <v/>
      </c>
      <c r="L517" s="545" t="str">
        <f t="shared" si="17"/>
        <v/>
      </c>
    </row>
    <row r="518" spans="11:12" ht="22.5" customHeight="1">
      <c r="K518" s="545" t="str">
        <f t="shared" si="16"/>
        <v/>
      </c>
      <c r="L518" s="545" t="str">
        <f t="shared" si="17"/>
        <v/>
      </c>
    </row>
    <row r="519" spans="11:12" ht="22.5" customHeight="1">
      <c r="K519" s="545" t="str">
        <f t="shared" si="16"/>
        <v/>
      </c>
      <c r="L519" s="545" t="str">
        <f t="shared" si="17"/>
        <v/>
      </c>
    </row>
    <row r="520" spans="11:12" ht="22.5" customHeight="1">
      <c r="K520" s="545" t="str">
        <f t="shared" si="16"/>
        <v/>
      </c>
      <c r="L520" s="545" t="str">
        <f t="shared" si="17"/>
        <v/>
      </c>
    </row>
    <row r="521" spans="11:12" ht="22.5" customHeight="1">
      <c r="K521" s="545" t="str">
        <f t="shared" si="16"/>
        <v/>
      </c>
      <c r="L521" s="545" t="str">
        <f t="shared" si="17"/>
        <v/>
      </c>
    </row>
    <row r="522" spans="11:12" ht="22.5" customHeight="1">
      <c r="K522" s="545" t="str">
        <f t="shared" si="16"/>
        <v/>
      </c>
      <c r="L522" s="545" t="str">
        <f t="shared" si="17"/>
        <v/>
      </c>
    </row>
    <row r="523" spans="11:12" ht="22.5" customHeight="1">
      <c r="K523" s="545" t="str">
        <f t="shared" si="16"/>
        <v/>
      </c>
      <c r="L523" s="545" t="str">
        <f t="shared" si="17"/>
        <v/>
      </c>
    </row>
    <row r="524" spans="11:12" ht="22.5" customHeight="1">
      <c r="K524" s="545" t="str">
        <f t="shared" si="16"/>
        <v/>
      </c>
      <c r="L524" s="545" t="str">
        <f t="shared" si="17"/>
        <v/>
      </c>
    </row>
    <row r="525" spans="11:12" ht="22.5" customHeight="1">
      <c r="K525" s="545" t="str">
        <f t="shared" si="16"/>
        <v/>
      </c>
      <c r="L525" s="545" t="str">
        <f t="shared" si="17"/>
        <v/>
      </c>
    </row>
    <row r="526" spans="11:12" ht="22.5" customHeight="1">
      <c r="K526" s="545" t="str">
        <f t="shared" si="16"/>
        <v/>
      </c>
      <c r="L526" s="545" t="str">
        <f t="shared" si="17"/>
        <v/>
      </c>
    </row>
    <row r="527" spans="11:12" ht="22.5" customHeight="1">
      <c r="K527" s="545" t="str">
        <f t="shared" si="16"/>
        <v/>
      </c>
      <c r="L527" s="545" t="str">
        <f t="shared" si="17"/>
        <v/>
      </c>
    </row>
    <row r="528" spans="11:12" ht="22.5" customHeight="1">
      <c r="K528" s="545" t="str">
        <f t="shared" si="16"/>
        <v/>
      </c>
      <c r="L528" s="545" t="str">
        <f t="shared" si="17"/>
        <v/>
      </c>
    </row>
    <row r="529" spans="11:12" ht="22.5" customHeight="1">
      <c r="K529" s="545" t="str">
        <f t="shared" si="16"/>
        <v/>
      </c>
      <c r="L529" s="545" t="str">
        <f t="shared" si="17"/>
        <v/>
      </c>
    </row>
    <row r="530" spans="11:12" ht="22.5" customHeight="1">
      <c r="K530" s="545" t="str">
        <f t="shared" si="16"/>
        <v/>
      </c>
      <c r="L530" s="545" t="str">
        <f t="shared" si="17"/>
        <v/>
      </c>
    </row>
    <row r="531" spans="11:12" ht="22.5" customHeight="1">
      <c r="K531" s="545" t="str">
        <f t="shared" si="16"/>
        <v/>
      </c>
      <c r="L531" s="545" t="str">
        <f t="shared" si="17"/>
        <v/>
      </c>
    </row>
    <row r="532" spans="11:12" ht="22.5" customHeight="1">
      <c r="K532" s="545" t="str">
        <f t="shared" si="16"/>
        <v/>
      </c>
      <c r="L532" s="545" t="str">
        <f t="shared" si="17"/>
        <v/>
      </c>
    </row>
    <row r="533" spans="11:12" ht="22.5" customHeight="1">
      <c r="K533" s="545" t="str">
        <f t="shared" si="16"/>
        <v/>
      </c>
      <c r="L533" s="545" t="str">
        <f t="shared" si="17"/>
        <v/>
      </c>
    </row>
    <row r="534" spans="11:12" ht="22.5" customHeight="1">
      <c r="K534" s="545" t="str">
        <f t="shared" si="16"/>
        <v/>
      </c>
      <c r="L534" s="545" t="str">
        <f t="shared" si="17"/>
        <v/>
      </c>
    </row>
    <row r="535" spans="11:12" ht="22.5" customHeight="1">
      <c r="K535" s="545" t="str">
        <f t="shared" si="16"/>
        <v/>
      </c>
      <c r="L535" s="545" t="str">
        <f t="shared" si="17"/>
        <v/>
      </c>
    </row>
    <row r="536" spans="11:12" ht="22.5" customHeight="1">
      <c r="K536" s="545" t="str">
        <f t="shared" si="16"/>
        <v/>
      </c>
      <c r="L536" s="545" t="str">
        <f t="shared" si="17"/>
        <v/>
      </c>
    </row>
    <row r="537" spans="11:12" ht="22.5" customHeight="1">
      <c r="K537" s="545" t="str">
        <f t="shared" si="16"/>
        <v/>
      </c>
      <c r="L537" s="545" t="str">
        <f t="shared" si="17"/>
        <v/>
      </c>
    </row>
    <row r="538" spans="11:12" ht="22.5" customHeight="1">
      <c r="K538" s="545" t="str">
        <f t="shared" si="16"/>
        <v/>
      </c>
      <c r="L538" s="545" t="str">
        <f t="shared" si="17"/>
        <v/>
      </c>
    </row>
    <row r="539" spans="11:12" ht="22.5" customHeight="1">
      <c r="K539" s="545" t="str">
        <f t="shared" si="16"/>
        <v/>
      </c>
      <c r="L539" s="545" t="str">
        <f t="shared" si="17"/>
        <v/>
      </c>
    </row>
    <row r="540" spans="11:12" ht="22.5" customHeight="1">
      <c r="K540" s="545" t="str">
        <f t="shared" si="16"/>
        <v/>
      </c>
      <c r="L540" s="545" t="str">
        <f t="shared" si="17"/>
        <v/>
      </c>
    </row>
    <row r="541" spans="11:12" ht="22.5" customHeight="1">
      <c r="K541" s="545" t="str">
        <f t="shared" si="16"/>
        <v/>
      </c>
      <c r="L541" s="545" t="str">
        <f t="shared" si="17"/>
        <v/>
      </c>
    </row>
    <row r="542" spans="11:12" ht="22.5" customHeight="1">
      <c r="K542" s="545" t="str">
        <f t="shared" si="16"/>
        <v/>
      </c>
      <c r="L542" s="545" t="str">
        <f t="shared" si="17"/>
        <v/>
      </c>
    </row>
    <row r="543" spans="11:12" ht="22.5" customHeight="1">
      <c r="K543" s="545" t="str">
        <f t="shared" si="16"/>
        <v/>
      </c>
      <c r="L543" s="545" t="str">
        <f t="shared" si="17"/>
        <v/>
      </c>
    </row>
    <row r="544" spans="11:12" ht="22.5" customHeight="1">
      <c r="K544" s="545" t="str">
        <f t="shared" si="16"/>
        <v/>
      </c>
      <c r="L544" s="545" t="str">
        <f t="shared" si="17"/>
        <v/>
      </c>
    </row>
    <row r="545" spans="11:12" ht="22.5" customHeight="1">
      <c r="K545" s="545" t="str">
        <f t="shared" si="16"/>
        <v/>
      </c>
      <c r="L545" s="545" t="str">
        <f t="shared" si="17"/>
        <v/>
      </c>
    </row>
    <row r="546" spans="11:12" ht="22.5" customHeight="1">
      <c r="K546" s="545" t="str">
        <f t="shared" si="16"/>
        <v/>
      </c>
      <c r="L546" s="545" t="str">
        <f t="shared" si="17"/>
        <v/>
      </c>
    </row>
    <row r="547" spans="11:12" ht="22.5" customHeight="1">
      <c r="K547" s="545" t="str">
        <f t="shared" si="16"/>
        <v/>
      </c>
      <c r="L547" s="545" t="str">
        <f t="shared" si="17"/>
        <v/>
      </c>
    </row>
    <row r="548" spans="11:12" ht="22.5" customHeight="1">
      <c r="K548" s="545" t="str">
        <f t="shared" si="16"/>
        <v/>
      </c>
      <c r="L548" s="545" t="str">
        <f t="shared" si="17"/>
        <v/>
      </c>
    </row>
    <row r="549" spans="11:12" ht="22.5" customHeight="1">
      <c r="K549" s="545" t="str">
        <f t="shared" si="16"/>
        <v/>
      </c>
      <c r="L549" s="545" t="str">
        <f t="shared" si="17"/>
        <v/>
      </c>
    </row>
    <row r="550" spans="11:12" ht="22.5" customHeight="1">
      <c r="K550" s="545" t="str">
        <f t="shared" si="16"/>
        <v/>
      </c>
      <c r="L550" s="545" t="str">
        <f t="shared" si="17"/>
        <v/>
      </c>
    </row>
    <row r="551" spans="11:12" ht="22.5" customHeight="1">
      <c r="K551" s="545" t="str">
        <f t="shared" si="16"/>
        <v/>
      </c>
      <c r="L551" s="545" t="str">
        <f t="shared" si="17"/>
        <v/>
      </c>
    </row>
    <row r="552" spans="11:12" ht="22.5" customHeight="1">
      <c r="K552" s="545" t="str">
        <f t="shared" si="16"/>
        <v/>
      </c>
      <c r="L552" s="545" t="str">
        <f t="shared" si="17"/>
        <v/>
      </c>
    </row>
    <row r="553" spans="11:12" ht="22.5" customHeight="1">
      <c r="K553" s="545" t="str">
        <f t="shared" si="16"/>
        <v/>
      </c>
      <c r="L553" s="545" t="str">
        <f t="shared" si="17"/>
        <v/>
      </c>
    </row>
    <row r="554" spans="11:12" ht="22.5" customHeight="1">
      <c r="K554" s="545" t="str">
        <f t="shared" si="16"/>
        <v/>
      </c>
      <c r="L554" s="545" t="str">
        <f t="shared" si="17"/>
        <v/>
      </c>
    </row>
    <row r="555" spans="11:12" ht="22.5" customHeight="1">
      <c r="K555" s="545" t="str">
        <f t="shared" si="16"/>
        <v/>
      </c>
      <c r="L555" s="545" t="str">
        <f t="shared" si="17"/>
        <v/>
      </c>
    </row>
    <row r="556" spans="11:12" ht="22.5" customHeight="1">
      <c r="K556" s="545" t="str">
        <f t="shared" si="16"/>
        <v/>
      </c>
      <c r="L556" s="545" t="str">
        <f t="shared" si="17"/>
        <v/>
      </c>
    </row>
    <row r="557" spans="11:12" ht="22.5" customHeight="1">
      <c r="K557" s="545" t="str">
        <f t="shared" si="16"/>
        <v/>
      </c>
      <c r="L557" s="545" t="str">
        <f t="shared" si="17"/>
        <v/>
      </c>
    </row>
    <row r="558" spans="11:12" ht="22.5" customHeight="1">
      <c r="K558" s="545" t="str">
        <f t="shared" si="16"/>
        <v/>
      </c>
      <c r="L558" s="545" t="str">
        <f t="shared" si="17"/>
        <v/>
      </c>
    </row>
    <row r="559" spans="11:12" ht="22.5" customHeight="1">
      <c r="K559" s="545" t="str">
        <f t="shared" si="16"/>
        <v/>
      </c>
      <c r="L559" s="545" t="str">
        <f t="shared" si="17"/>
        <v/>
      </c>
    </row>
    <row r="560" spans="11:12" ht="22.5" customHeight="1">
      <c r="K560" s="545" t="str">
        <f t="shared" si="16"/>
        <v/>
      </c>
      <c r="L560" s="545" t="str">
        <f t="shared" si="17"/>
        <v/>
      </c>
    </row>
    <row r="561" spans="11:12" ht="22.5" customHeight="1">
      <c r="K561" s="545" t="str">
        <f t="shared" si="16"/>
        <v/>
      </c>
      <c r="L561" s="545" t="str">
        <f t="shared" si="17"/>
        <v/>
      </c>
    </row>
    <row r="562" spans="11:12" ht="22.5" customHeight="1">
      <c r="K562" s="545" t="str">
        <f t="shared" si="16"/>
        <v/>
      </c>
      <c r="L562" s="545" t="str">
        <f t="shared" si="17"/>
        <v/>
      </c>
    </row>
    <row r="563" spans="11:12" ht="22.5" customHeight="1">
      <c r="K563" s="545" t="str">
        <f t="shared" si="16"/>
        <v/>
      </c>
      <c r="L563" s="545" t="str">
        <f t="shared" si="17"/>
        <v/>
      </c>
    </row>
    <row r="564" spans="11:12" ht="22.5" customHeight="1">
      <c r="K564" s="545" t="str">
        <f t="shared" si="16"/>
        <v/>
      </c>
      <c r="L564" s="545" t="str">
        <f t="shared" si="17"/>
        <v/>
      </c>
    </row>
    <row r="565" spans="11:12" ht="22.5" customHeight="1">
      <c r="K565" s="545" t="str">
        <f t="shared" si="16"/>
        <v/>
      </c>
      <c r="L565" s="545" t="str">
        <f t="shared" si="17"/>
        <v/>
      </c>
    </row>
    <row r="566" spans="11:12" ht="22.5" customHeight="1">
      <c r="K566" s="545" t="str">
        <f t="shared" si="16"/>
        <v/>
      </c>
      <c r="L566" s="545" t="str">
        <f t="shared" si="17"/>
        <v/>
      </c>
    </row>
    <row r="567" spans="11:12" ht="22.5" customHeight="1">
      <c r="K567" s="545" t="str">
        <f t="shared" si="16"/>
        <v/>
      </c>
      <c r="L567" s="545" t="str">
        <f t="shared" si="17"/>
        <v/>
      </c>
    </row>
    <row r="568" spans="11:12" ht="22.5" customHeight="1">
      <c r="K568" s="545" t="str">
        <f t="shared" si="16"/>
        <v/>
      </c>
      <c r="L568" s="545" t="str">
        <f t="shared" si="17"/>
        <v/>
      </c>
    </row>
    <row r="569" spans="11:12" ht="22.5" customHeight="1">
      <c r="K569" s="545" t="str">
        <f t="shared" si="16"/>
        <v/>
      </c>
      <c r="L569" s="545" t="str">
        <f t="shared" si="17"/>
        <v/>
      </c>
    </row>
    <row r="570" spans="11:12" ht="22.5" customHeight="1">
      <c r="K570" s="545" t="str">
        <f t="shared" si="16"/>
        <v/>
      </c>
      <c r="L570" s="545" t="str">
        <f t="shared" si="17"/>
        <v/>
      </c>
    </row>
    <row r="571" spans="11:12" ht="22.5" customHeight="1">
      <c r="K571" s="545" t="str">
        <f t="shared" si="16"/>
        <v/>
      </c>
      <c r="L571" s="545" t="str">
        <f t="shared" si="17"/>
        <v/>
      </c>
    </row>
    <row r="572" spans="11:12" ht="22.5" customHeight="1">
      <c r="K572" s="545" t="str">
        <f t="shared" si="16"/>
        <v/>
      </c>
      <c r="L572" s="545" t="str">
        <f t="shared" si="17"/>
        <v/>
      </c>
    </row>
    <row r="573" spans="11:12" ht="22.5" customHeight="1">
      <c r="K573" s="545" t="str">
        <f t="shared" si="16"/>
        <v/>
      </c>
      <c r="L573" s="545" t="str">
        <f t="shared" si="17"/>
        <v/>
      </c>
    </row>
    <row r="574" spans="11:12" ht="22.5" customHeight="1">
      <c r="K574" s="545" t="str">
        <f t="shared" si="16"/>
        <v/>
      </c>
      <c r="L574" s="545" t="str">
        <f t="shared" si="17"/>
        <v/>
      </c>
    </row>
    <row r="575" spans="11:12" ht="22.5" customHeight="1">
      <c r="K575" s="545" t="str">
        <f t="shared" si="16"/>
        <v/>
      </c>
      <c r="L575" s="545" t="str">
        <f t="shared" si="17"/>
        <v/>
      </c>
    </row>
    <row r="576" spans="11:12" ht="22.5" customHeight="1">
      <c r="K576" s="545" t="str">
        <f t="shared" si="16"/>
        <v/>
      </c>
      <c r="L576" s="545" t="str">
        <f t="shared" si="17"/>
        <v/>
      </c>
    </row>
    <row r="577" spans="11:12" ht="22.5" customHeight="1">
      <c r="K577" s="545" t="str">
        <f t="shared" ref="K577:K640" si="18">IF(A577="","",ROW())</f>
        <v/>
      </c>
      <c r="L577" s="545" t="str">
        <f t="shared" ref="L577:L640" si="19">IFERROR(INDEX($A$1:$A$1000,SMALL($K$1:$K$1000,ROW(A577))),"")</f>
        <v/>
      </c>
    </row>
    <row r="578" spans="11:12" ht="22.5" customHeight="1">
      <c r="K578" s="545" t="str">
        <f t="shared" si="18"/>
        <v/>
      </c>
      <c r="L578" s="545" t="str">
        <f t="shared" si="19"/>
        <v/>
      </c>
    </row>
    <row r="579" spans="11:12" ht="22.5" customHeight="1">
      <c r="K579" s="545" t="str">
        <f t="shared" si="18"/>
        <v/>
      </c>
      <c r="L579" s="545" t="str">
        <f t="shared" si="19"/>
        <v/>
      </c>
    </row>
    <row r="580" spans="11:12" ht="22.5" customHeight="1">
      <c r="K580" s="545" t="str">
        <f t="shared" si="18"/>
        <v/>
      </c>
      <c r="L580" s="545" t="str">
        <f t="shared" si="19"/>
        <v/>
      </c>
    </row>
    <row r="581" spans="11:12" ht="22.5" customHeight="1">
      <c r="K581" s="545" t="str">
        <f t="shared" si="18"/>
        <v/>
      </c>
      <c r="L581" s="545" t="str">
        <f t="shared" si="19"/>
        <v/>
      </c>
    </row>
    <row r="582" spans="11:12" ht="22.5" customHeight="1">
      <c r="K582" s="545" t="str">
        <f t="shared" si="18"/>
        <v/>
      </c>
      <c r="L582" s="545" t="str">
        <f t="shared" si="19"/>
        <v/>
      </c>
    </row>
    <row r="583" spans="11:12" ht="22.5" customHeight="1">
      <c r="K583" s="545" t="str">
        <f t="shared" si="18"/>
        <v/>
      </c>
      <c r="L583" s="545" t="str">
        <f t="shared" si="19"/>
        <v/>
      </c>
    </row>
    <row r="584" spans="11:12" ht="22.5" customHeight="1">
      <c r="K584" s="545" t="str">
        <f t="shared" si="18"/>
        <v/>
      </c>
      <c r="L584" s="545" t="str">
        <f t="shared" si="19"/>
        <v/>
      </c>
    </row>
    <row r="585" spans="11:12" ht="22.5" customHeight="1">
      <c r="K585" s="545" t="str">
        <f t="shared" si="18"/>
        <v/>
      </c>
      <c r="L585" s="545" t="str">
        <f t="shared" si="19"/>
        <v/>
      </c>
    </row>
    <row r="586" spans="11:12" ht="22.5" customHeight="1">
      <c r="K586" s="545" t="str">
        <f t="shared" si="18"/>
        <v/>
      </c>
      <c r="L586" s="545" t="str">
        <f t="shared" si="19"/>
        <v/>
      </c>
    </row>
    <row r="587" spans="11:12" ht="22.5" customHeight="1">
      <c r="K587" s="545" t="str">
        <f t="shared" si="18"/>
        <v/>
      </c>
      <c r="L587" s="545" t="str">
        <f t="shared" si="19"/>
        <v/>
      </c>
    </row>
    <row r="588" spans="11:12" ht="22.5" customHeight="1">
      <c r="K588" s="545" t="str">
        <f t="shared" si="18"/>
        <v/>
      </c>
      <c r="L588" s="545" t="str">
        <f t="shared" si="19"/>
        <v/>
      </c>
    </row>
    <row r="589" spans="11:12" ht="22.5" customHeight="1">
      <c r="K589" s="545" t="str">
        <f t="shared" si="18"/>
        <v/>
      </c>
      <c r="L589" s="545" t="str">
        <f t="shared" si="19"/>
        <v/>
      </c>
    </row>
    <row r="590" spans="11:12" ht="22.5" customHeight="1">
      <c r="K590" s="545" t="str">
        <f t="shared" si="18"/>
        <v/>
      </c>
      <c r="L590" s="545" t="str">
        <f t="shared" si="19"/>
        <v/>
      </c>
    </row>
    <row r="591" spans="11:12" ht="22.5" customHeight="1">
      <c r="K591" s="545" t="str">
        <f t="shared" si="18"/>
        <v/>
      </c>
      <c r="L591" s="545" t="str">
        <f t="shared" si="19"/>
        <v/>
      </c>
    </row>
    <row r="592" spans="11:12" ht="22.5" customHeight="1">
      <c r="K592" s="545" t="str">
        <f t="shared" si="18"/>
        <v/>
      </c>
      <c r="L592" s="545" t="str">
        <f t="shared" si="19"/>
        <v/>
      </c>
    </row>
    <row r="593" spans="11:12" ht="22.5" customHeight="1">
      <c r="K593" s="545" t="str">
        <f t="shared" si="18"/>
        <v/>
      </c>
      <c r="L593" s="545" t="str">
        <f t="shared" si="19"/>
        <v/>
      </c>
    </row>
    <row r="594" spans="11:12" ht="22.5" customHeight="1">
      <c r="K594" s="545" t="str">
        <f t="shared" si="18"/>
        <v/>
      </c>
      <c r="L594" s="545" t="str">
        <f t="shared" si="19"/>
        <v/>
      </c>
    </row>
    <row r="595" spans="11:12" ht="22.5" customHeight="1">
      <c r="K595" s="545" t="str">
        <f t="shared" si="18"/>
        <v/>
      </c>
      <c r="L595" s="545" t="str">
        <f t="shared" si="19"/>
        <v/>
      </c>
    </row>
    <row r="596" spans="11:12" ht="22.5" customHeight="1">
      <c r="K596" s="545" t="str">
        <f t="shared" si="18"/>
        <v/>
      </c>
      <c r="L596" s="545" t="str">
        <f t="shared" si="19"/>
        <v/>
      </c>
    </row>
    <row r="597" spans="11:12" ht="22.5" customHeight="1">
      <c r="K597" s="545" t="str">
        <f t="shared" si="18"/>
        <v/>
      </c>
      <c r="L597" s="545" t="str">
        <f t="shared" si="19"/>
        <v/>
      </c>
    </row>
    <row r="598" spans="11:12" ht="22.5" customHeight="1">
      <c r="K598" s="545" t="str">
        <f t="shared" si="18"/>
        <v/>
      </c>
      <c r="L598" s="545" t="str">
        <f t="shared" si="19"/>
        <v/>
      </c>
    </row>
    <row r="599" spans="11:12" ht="22.5" customHeight="1">
      <c r="K599" s="545" t="str">
        <f t="shared" si="18"/>
        <v/>
      </c>
      <c r="L599" s="545" t="str">
        <f t="shared" si="19"/>
        <v/>
      </c>
    </row>
    <row r="600" spans="11:12" ht="22.5" customHeight="1">
      <c r="K600" s="545" t="str">
        <f t="shared" si="18"/>
        <v/>
      </c>
      <c r="L600" s="545" t="str">
        <f t="shared" si="19"/>
        <v/>
      </c>
    </row>
    <row r="601" spans="11:12" ht="22.5" customHeight="1">
      <c r="K601" s="545" t="str">
        <f t="shared" si="18"/>
        <v/>
      </c>
      <c r="L601" s="545" t="str">
        <f t="shared" si="19"/>
        <v/>
      </c>
    </row>
    <row r="602" spans="11:12" ht="22.5" customHeight="1">
      <c r="K602" s="545" t="str">
        <f t="shared" si="18"/>
        <v/>
      </c>
      <c r="L602" s="545" t="str">
        <f t="shared" si="19"/>
        <v/>
      </c>
    </row>
    <row r="603" spans="11:12" ht="22.5" customHeight="1">
      <c r="K603" s="545" t="str">
        <f t="shared" si="18"/>
        <v/>
      </c>
      <c r="L603" s="545" t="str">
        <f t="shared" si="19"/>
        <v/>
      </c>
    </row>
    <row r="604" spans="11:12" ht="22.5" customHeight="1">
      <c r="K604" s="545" t="str">
        <f t="shared" si="18"/>
        <v/>
      </c>
      <c r="L604" s="545" t="str">
        <f t="shared" si="19"/>
        <v/>
      </c>
    </row>
    <row r="605" spans="11:12" ht="22.5" customHeight="1">
      <c r="K605" s="545" t="str">
        <f t="shared" si="18"/>
        <v/>
      </c>
      <c r="L605" s="545" t="str">
        <f t="shared" si="19"/>
        <v/>
      </c>
    </row>
    <row r="606" spans="11:12" ht="22.5" customHeight="1">
      <c r="K606" s="545" t="str">
        <f t="shared" si="18"/>
        <v/>
      </c>
      <c r="L606" s="545" t="str">
        <f t="shared" si="19"/>
        <v/>
      </c>
    </row>
    <row r="607" spans="11:12" ht="22.5" customHeight="1">
      <c r="K607" s="545" t="str">
        <f t="shared" si="18"/>
        <v/>
      </c>
      <c r="L607" s="545" t="str">
        <f t="shared" si="19"/>
        <v/>
      </c>
    </row>
    <row r="608" spans="11:12" ht="22.5" customHeight="1">
      <c r="K608" s="545" t="str">
        <f t="shared" si="18"/>
        <v/>
      </c>
      <c r="L608" s="545" t="str">
        <f t="shared" si="19"/>
        <v/>
      </c>
    </row>
    <row r="609" spans="11:12" ht="22.5" customHeight="1">
      <c r="K609" s="545" t="str">
        <f t="shared" si="18"/>
        <v/>
      </c>
      <c r="L609" s="545" t="str">
        <f t="shared" si="19"/>
        <v/>
      </c>
    </row>
    <row r="610" spans="11:12" ht="22.5" customHeight="1">
      <c r="K610" s="545" t="str">
        <f t="shared" si="18"/>
        <v/>
      </c>
      <c r="L610" s="545" t="str">
        <f t="shared" si="19"/>
        <v/>
      </c>
    </row>
    <row r="611" spans="11:12" ht="22.5" customHeight="1">
      <c r="K611" s="545" t="str">
        <f t="shared" si="18"/>
        <v/>
      </c>
      <c r="L611" s="545" t="str">
        <f t="shared" si="19"/>
        <v/>
      </c>
    </row>
    <row r="612" spans="11:12" ht="22.5" customHeight="1">
      <c r="K612" s="545" t="str">
        <f t="shared" si="18"/>
        <v/>
      </c>
      <c r="L612" s="545" t="str">
        <f t="shared" si="19"/>
        <v/>
      </c>
    </row>
    <row r="613" spans="11:12" ht="22.5" customHeight="1">
      <c r="K613" s="545" t="str">
        <f t="shared" si="18"/>
        <v/>
      </c>
      <c r="L613" s="545" t="str">
        <f t="shared" si="19"/>
        <v/>
      </c>
    </row>
    <row r="614" spans="11:12" ht="22.5" customHeight="1">
      <c r="K614" s="545" t="str">
        <f t="shared" si="18"/>
        <v/>
      </c>
      <c r="L614" s="545" t="str">
        <f t="shared" si="19"/>
        <v/>
      </c>
    </row>
    <row r="615" spans="11:12" ht="22.5" customHeight="1">
      <c r="K615" s="545" t="str">
        <f t="shared" si="18"/>
        <v/>
      </c>
      <c r="L615" s="545" t="str">
        <f t="shared" si="19"/>
        <v/>
      </c>
    </row>
    <row r="616" spans="11:12" ht="22.5" customHeight="1">
      <c r="K616" s="545" t="str">
        <f t="shared" si="18"/>
        <v/>
      </c>
      <c r="L616" s="545" t="str">
        <f t="shared" si="19"/>
        <v/>
      </c>
    </row>
    <row r="617" spans="11:12" ht="22.5" customHeight="1">
      <c r="K617" s="545" t="str">
        <f t="shared" si="18"/>
        <v/>
      </c>
      <c r="L617" s="545" t="str">
        <f t="shared" si="19"/>
        <v/>
      </c>
    </row>
    <row r="618" spans="11:12" ht="22.5" customHeight="1">
      <c r="K618" s="545" t="str">
        <f t="shared" si="18"/>
        <v/>
      </c>
      <c r="L618" s="545" t="str">
        <f t="shared" si="19"/>
        <v/>
      </c>
    </row>
    <row r="619" spans="11:12" ht="22.5" customHeight="1">
      <c r="K619" s="545" t="str">
        <f t="shared" si="18"/>
        <v/>
      </c>
      <c r="L619" s="545" t="str">
        <f t="shared" si="19"/>
        <v/>
      </c>
    </row>
    <row r="620" spans="11:12" ht="22.5" customHeight="1">
      <c r="K620" s="545" t="str">
        <f t="shared" si="18"/>
        <v/>
      </c>
      <c r="L620" s="545" t="str">
        <f t="shared" si="19"/>
        <v/>
      </c>
    </row>
    <row r="621" spans="11:12" ht="22.5" customHeight="1">
      <c r="K621" s="545" t="str">
        <f t="shared" si="18"/>
        <v/>
      </c>
      <c r="L621" s="545" t="str">
        <f t="shared" si="19"/>
        <v/>
      </c>
    </row>
    <row r="622" spans="11:12" ht="22.5" customHeight="1">
      <c r="K622" s="545" t="str">
        <f t="shared" si="18"/>
        <v/>
      </c>
      <c r="L622" s="545" t="str">
        <f t="shared" si="19"/>
        <v/>
      </c>
    </row>
    <row r="623" spans="11:12" ht="22.5" customHeight="1">
      <c r="K623" s="545" t="str">
        <f t="shared" si="18"/>
        <v/>
      </c>
      <c r="L623" s="545" t="str">
        <f t="shared" si="19"/>
        <v/>
      </c>
    </row>
    <row r="624" spans="11:12" ht="22.5" customHeight="1">
      <c r="K624" s="545" t="str">
        <f t="shared" si="18"/>
        <v/>
      </c>
      <c r="L624" s="545" t="str">
        <f t="shared" si="19"/>
        <v/>
      </c>
    </row>
    <row r="625" spans="11:12" ht="22.5" customHeight="1">
      <c r="K625" s="545" t="str">
        <f t="shared" si="18"/>
        <v/>
      </c>
      <c r="L625" s="545" t="str">
        <f t="shared" si="19"/>
        <v/>
      </c>
    </row>
    <row r="626" spans="11:12" ht="22.5" customHeight="1">
      <c r="K626" s="545" t="str">
        <f t="shared" si="18"/>
        <v/>
      </c>
      <c r="L626" s="545" t="str">
        <f t="shared" si="19"/>
        <v/>
      </c>
    </row>
    <row r="627" spans="11:12" ht="22.5" customHeight="1">
      <c r="K627" s="545" t="str">
        <f t="shared" si="18"/>
        <v/>
      </c>
      <c r="L627" s="545" t="str">
        <f t="shared" si="19"/>
        <v/>
      </c>
    </row>
    <row r="628" spans="11:12" ht="22.5" customHeight="1">
      <c r="K628" s="545" t="str">
        <f t="shared" si="18"/>
        <v/>
      </c>
      <c r="L628" s="545" t="str">
        <f t="shared" si="19"/>
        <v/>
      </c>
    </row>
    <row r="629" spans="11:12" ht="22.5" customHeight="1">
      <c r="K629" s="545" t="str">
        <f t="shared" si="18"/>
        <v/>
      </c>
      <c r="L629" s="545" t="str">
        <f t="shared" si="19"/>
        <v/>
      </c>
    </row>
    <row r="630" spans="11:12" ht="22.5" customHeight="1">
      <c r="K630" s="545" t="str">
        <f t="shared" si="18"/>
        <v/>
      </c>
      <c r="L630" s="545" t="str">
        <f t="shared" si="19"/>
        <v/>
      </c>
    </row>
    <row r="631" spans="11:12" ht="22.5" customHeight="1">
      <c r="K631" s="545" t="str">
        <f t="shared" si="18"/>
        <v/>
      </c>
      <c r="L631" s="545" t="str">
        <f t="shared" si="19"/>
        <v/>
      </c>
    </row>
    <row r="632" spans="11:12" ht="22.5" customHeight="1">
      <c r="K632" s="545" t="str">
        <f t="shared" si="18"/>
        <v/>
      </c>
      <c r="L632" s="545" t="str">
        <f t="shared" si="19"/>
        <v/>
      </c>
    </row>
    <row r="633" spans="11:12" ht="22.5" customHeight="1">
      <c r="K633" s="545" t="str">
        <f t="shared" si="18"/>
        <v/>
      </c>
      <c r="L633" s="545" t="str">
        <f t="shared" si="19"/>
        <v/>
      </c>
    </row>
    <row r="634" spans="11:12" ht="22.5" customHeight="1">
      <c r="K634" s="545" t="str">
        <f t="shared" si="18"/>
        <v/>
      </c>
      <c r="L634" s="545" t="str">
        <f t="shared" si="19"/>
        <v/>
      </c>
    </row>
    <row r="635" spans="11:12" ht="22.5" customHeight="1">
      <c r="K635" s="545" t="str">
        <f t="shared" si="18"/>
        <v/>
      </c>
      <c r="L635" s="545" t="str">
        <f t="shared" si="19"/>
        <v/>
      </c>
    </row>
    <row r="636" spans="11:12" ht="22.5" customHeight="1">
      <c r="K636" s="545" t="str">
        <f t="shared" si="18"/>
        <v/>
      </c>
      <c r="L636" s="545" t="str">
        <f t="shared" si="19"/>
        <v/>
      </c>
    </row>
    <row r="637" spans="11:12" ht="22.5" customHeight="1">
      <c r="K637" s="545" t="str">
        <f t="shared" si="18"/>
        <v/>
      </c>
      <c r="L637" s="545" t="str">
        <f t="shared" si="19"/>
        <v/>
      </c>
    </row>
    <row r="638" spans="11:12" ht="22.5" customHeight="1">
      <c r="K638" s="545" t="str">
        <f t="shared" si="18"/>
        <v/>
      </c>
      <c r="L638" s="545" t="str">
        <f t="shared" si="19"/>
        <v/>
      </c>
    </row>
    <row r="639" spans="11:12" ht="22.5" customHeight="1">
      <c r="K639" s="545" t="str">
        <f t="shared" si="18"/>
        <v/>
      </c>
      <c r="L639" s="545" t="str">
        <f t="shared" si="19"/>
        <v/>
      </c>
    </row>
    <row r="640" spans="11:12" ht="22.5" customHeight="1">
      <c r="K640" s="545" t="str">
        <f t="shared" si="18"/>
        <v/>
      </c>
      <c r="L640" s="545" t="str">
        <f t="shared" si="19"/>
        <v/>
      </c>
    </row>
    <row r="641" spans="11:12" ht="22.5" customHeight="1">
      <c r="K641" s="545" t="str">
        <f t="shared" ref="K641:K704" si="20">IF(A641="","",ROW())</f>
        <v/>
      </c>
      <c r="L641" s="545" t="str">
        <f t="shared" ref="L641:L704" si="21">IFERROR(INDEX($A$1:$A$1000,SMALL($K$1:$K$1000,ROW(A641))),"")</f>
        <v/>
      </c>
    </row>
    <row r="642" spans="11:12" ht="22.5" customHeight="1">
      <c r="K642" s="545" t="str">
        <f t="shared" si="20"/>
        <v/>
      </c>
      <c r="L642" s="545" t="str">
        <f t="shared" si="21"/>
        <v/>
      </c>
    </row>
    <row r="643" spans="11:12" ht="22.5" customHeight="1">
      <c r="K643" s="545" t="str">
        <f t="shared" si="20"/>
        <v/>
      </c>
      <c r="L643" s="545" t="str">
        <f t="shared" si="21"/>
        <v/>
      </c>
    </row>
    <row r="644" spans="11:12" ht="22.5" customHeight="1">
      <c r="K644" s="545" t="str">
        <f t="shared" si="20"/>
        <v/>
      </c>
      <c r="L644" s="545" t="str">
        <f t="shared" si="21"/>
        <v/>
      </c>
    </row>
    <row r="645" spans="11:12" ht="22.5" customHeight="1">
      <c r="K645" s="545" t="str">
        <f t="shared" si="20"/>
        <v/>
      </c>
      <c r="L645" s="545" t="str">
        <f t="shared" si="21"/>
        <v/>
      </c>
    </row>
    <row r="646" spans="11:12" ht="22.5" customHeight="1">
      <c r="K646" s="545" t="str">
        <f t="shared" si="20"/>
        <v/>
      </c>
      <c r="L646" s="545" t="str">
        <f t="shared" si="21"/>
        <v/>
      </c>
    </row>
    <row r="647" spans="11:12" ht="22.5" customHeight="1">
      <c r="K647" s="545" t="str">
        <f t="shared" si="20"/>
        <v/>
      </c>
      <c r="L647" s="545" t="str">
        <f t="shared" si="21"/>
        <v/>
      </c>
    </row>
    <row r="648" spans="11:12" ht="22.5" customHeight="1">
      <c r="K648" s="545" t="str">
        <f t="shared" si="20"/>
        <v/>
      </c>
      <c r="L648" s="545" t="str">
        <f t="shared" si="21"/>
        <v/>
      </c>
    </row>
    <row r="649" spans="11:12" ht="22.5" customHeight="1">
      <c r="K649" s="545" t="str">
        <f t="shared" si="20"/>
        <v/>
      </c>
      <c r="L649" s="545" t="str">
        <f t="shared" si="21"/>
        <v/>
      </c>
    </row>
    <row r="650" spans="11:12" ht="22.5" customHeight="1">
      <c r="K650" s="545" t="str">
        <f t="shared" si="20"/>
        <v/>
      </c>
      <c r="L650" s="545" t="str">
        <f t="shared" si="21"/>
        <v/>
      </c>
    </row>
    <row r="651" spans="11:12" ht="22.5" customHeight="1">
      <c r="K651" s="545" t="str">
        <f t="shared" si="20"/>
        <v/>
      </c>
      <c r="L651" s="545" t="str">
        <f t="shared" si="21"/>
        <v/>
      </c>
    </row>
    <row r="652" spans="11:12" ht="22.5" customHeight="1">
      <c r="K652" s="545" t="str">
        <f t="shared" si="20"/>
        <v/>
      </c>
      <c r="L652" s="545" t="str">
        <f t="shared" si="21"/>
        <v/>
      </c>
    </row>
    <row r="653" spans="11:12" ht="22.5" customHeight="1">
      <c r="K653" s="545" t="str">
        <f t="shared" si="20"/>
        <v/>
      </c>
      <c r="L653" s="545" t="str">
        <f t="shared" si="21"/>
        <v/>
      </c>
    </row>
    <row r="654" spans="11:12" ht="22.5" customHeight="1">
      <c r="K654" s="545" t="str">
        <f t="shared" si="20"/>
        <v/>
      </c>
      <c r="L654" s="545" t="str">
        <f t="shared" si="21"/>
        <v/>
      </c>
    </row>
    <row r="655" spans="11:12" ht="22.5" customHeight="1">
      <c r="K655" s="545" t="str">
        <f t="shared" si="20"/>
        <v/>
      </c>
      <c r="L655" s="545" t="str">
        <f t="shared" si="21"/>
        <v/>
      </c>
    </row>
    <row r="656" spans="11:12" ht="22.5" customHeight="1">
      <c r="K656" s="545" t="str">
        <f t="shared" si="20"/>
        <v/>
      </c>
      <c r="L656" s="545" t="str">
        <f t="shared" si="21"/>
        <v/>
      </c>
    </row>
    <row r="657" spans="11:12" ht="22.5" customHeight="1">
      <c r="K657" s="545" t="str">
        <f t="shared" si="20"/>
        <v/>
      </c>
      <c r="L657" s="545" t="str">
        <f t="shared" si="21"/>
        <v/>
      </c>
    </row>
    <row r="658" spans="11:12" ht="22.5" customHeight="1">
      <c r="K658" s="545" t="str">
        <f t="shared" si="20"/>
        <v/>
      </c>
      <c r="L658" s="545" t="str">
        <f t="shared" si="21"/>
        <v/>
      </c>
    </row>
    <row r="659" spans="11:12" ht="22.5" customHeight="1">
      <c r="K659" s="545" t="str">
        <f t="shared" si="20"/>
        <v/>
      </c>
      <c r="L659" s="545" t="str">
        <f t="shared" si="21"/>
        <v/>
      </c>
    </row>
    <row r="660" spans="11:12" ht="22.5" customHeight="1">
      <c r="K660" s="545" t="str">
        <f t="shared" si="20"/>
        <v/>
      </c>
      <c r="L660" s="545" t="str">
        <f t="shared" si="21"/>
        <v/>
      </c>
    </row>
    <row r="661" spans="11:12" ht="22.5" customHeight="1">
      <c r="K661" s="545" t="str">
        <f t="shared" si="20"/>
        <v/>
      </c>
      <c r="L661" s="545" t="str">
        <f t="shared" si="21"/>
        <v/>
      </c>
    </row>
    <row r="662" spans="11:12" ht="22.5" customHeight="1">
      <c r="K662" s="545" t="str">
        <f t="shared" si="20"/>
        <v/>
      </c>
      <c r="L662" s="545" t="str">
        <f t="shared" si="21"/>
        <v/>
      </c>
    </row>
    <row r="663" spans="11:12" ht="22.5" customHeight="1">
      <c r="K663" s="545" t="str">
        <f t="shared" si="20"/>
        <v/>
      </c>
      <c r="L663" s="545" t="str">
        <f t="shared" si="21"/>
        <v/>
      </c>
    </row>
    <row r="664" spans="11:12" ht="22.5" customHeight="1">
      <c r="K664" s="545" t="str">
        <f t="shared" si="20"/>
        <v/>
      </c>
      <c r="L664" s="545" t="str">
        <f t="shared" si="21"/>
        <v/>
      </c>
    </row>
    <row r="665" spans="11:12" ht="22.5" customHeight="1">
      <c r="K665" s="545" t="str">
        <f t="shared" si="20"/>
        <v/>
      </c>
      <c r="L665" s="545" t="str">
        <f t="shared" si="21"/>
        <v/>
      </c>
    </row>
    <row r="666" spans="11:12" ht="22.5" customHeight="1">
      <c r="K666" s="545" t="str">
        <f t="shared" si="20"/>
        <v/>
      </c>
      <c r="L666" s="545" t="str">
        <f t="shared" si="21"/>
        <v/>
      </c>
    </row>
    <row r="667" spans="11:12" ht="22.5" customHeight="1">
      <c r="K667" s="545" t="str">
        <f t="shared" si="20"/>
        <v/>
      </c>
      <c r="L667" s="545" t="str">
        <f t="shared" si="21"/>
        <v/>
      </c>
    </row>
    <row r="668" spans="11:12" ht="22.5" customHeight="1">
      <c r="K668" s="545" t="str">
        <f t="shared" si="20"/>
        <v/>
      </c>
      <c r="L668" s="545" t="str">
        <f t="shared" si="21"/>
        <v/>
      </c>
    </row>
    <row r="669" spans="11:12" ht="22.5" customHeight="1">
      <c r="K669" s="545" t="str">
        <f t="shared" si="20"/>
        <v/>
      </c>
      <c r="L669" s="545" t="str">
        <f t="shared" si="21"/>
        <v/>
      </c>
    </row>
    <row r="670" spans="11:12" ht="22.5" customHeight="1">
      <c r="K670" s="545" t="str">
        <f t="shared" si="20"/>
        <v/>
      </c>
      <c r="L670" s="545" t="str">
        <f t="shared" si="21"/>
        <v/>
      </c>
    </row>
    <row r="671" spans="11:12" ht="22.5" customHeight="1">
      <c r="K671" s="545" t="str">
        <f t="shared" si="20"/>
        <v/>
      </c>
      <c r="L671" s="545" t="str">
        <f t="shared" si="21"/>
        <v/>
      </c>
    </row>
    <row r="672" spans="11:12" ht="22.5" customHeight="1">
      <c r="K672" s="545" t="str">
        <f t="shared" si="20"/>
        <v/>
      </c>
      <c r="L672" s="545" t="str">
        <f t="shared" si="21"/>
        <v/>
      </c>
    </row>
    <row r="673" spans="11:12" ht="22.5" customHeight="1">
      <c r="K673" s="545" t="str">
        <f t="shared" si="20"/>
        <v/>
      </c>
      <c r="L673" s="545" t="str">
        <f t="shared" si="21"/>
        <v/>
      </c>
    </row>
    <row r="674" spans="11:12" ht="22.5" customHeight="1">
      <c r="K674" s="545" t="str">
        <f t="shared" si="20"/>
        <v/>
      </c>
      <c r="L674" s="545" t="str">
        <f t="shared" si="21"/>
        <v/>
      </c>
    </row>
    <row r="675" spans="11:12" ht="22.5" customHeight="1">
      <c r="K675" s="545" t="str">
        <f t="shared" si="20"/>
        <v/>
      </c>
      <c r="L675" s="545" t="str">
        <f t="shared" si="21"/>
        <v/>
      </c>
    </row>
    <row r="676" spans="11:12" ht="22.5" customHeight="1">
      <c r="K676" s="545" t="str">
        <f t="shared" si="20"/>
        <v/>
      </c>
      <c r="L676" s="545" t="str">
        <f t="shared" si="21"/>
        <v/>
      </c>
    </row>
    <row r="677" spans="11:12" ht="22.5" customHeight="1">
      <c r="K677" s="545" t="str">
        <f t="shared" si="20"/>
        <v/>
      </c>
      <c r="L677" s="545" t="str">
        <f t="shared" si="21"/>
        <v/>
      </c>
    </row>
    <row r="678" spans="11:12" ht="22.5" customHeight="1">
      <c r="K678" s="545" t="str">
        <f t="shared" si="20"/>
        <v/>
      </c>
      <c r="L678" s="545" t="str">
        <f t="shared" si="21"/>
        <v/>
      </c>
    </row>
    <row r="679" spans="11:12" ht="22.5" customHeight="1">
      <c r="K679" s="545" t="str">
        <f t="shared" si="20"/>
        <v/>
      </c>
      <c r="L679" s="545" t="str">
        <f t="shared" si="21"/>
        <v/>
      </c>
    </row>
    <row r="680" spans="11:12" ht="22.5" customHeight="1">
      <c r="K680" s="545" t="str">
        <f t="shared" si="20"/>
        <v/>
      </c>
      <c r="L680" s="545" t="str">
        <f t="shared" si="21"/>
        <v/>
      </c>
    </row>
    <row r="681" spans="11:12" ht="22.5" customHeight="1">
      <c r="K681" s="545" t="str">
        <f t="shared" si="20"/>
        <v/>
      </c>
      <c r="L681" s="545" t="str">
        <f t="shared" si="21"/>
        <v/>
      </c>
    </row>
    <row r="682" spans="11:12" ht="22.5" customHeight="1">
      <c r="K682" s="545" t="str">
        <f t="shared" si="20"/>
        <v/>
      </c>
      <c r="L682" s="545" t="str">
        <f t="shared" si="21"/>
        <v/>
      </c>
    </row>
    <row r="683" spans="11:12" ht="22.5" customHeight="1">
      <c r="K683" s="545" t="str">
        <f t="shared" si="20"/>
        <v/>
      </c>
      <c r="L683" s="545" t="str">
        <f t="shared" si="21"/>
        <v/>
      </c>
    </row>
    <row r="684" spans="11:12" ht="22.5" customHeight="1">
      <c r="K684" s="545" t="str">
        <f t="shared" si="20"/>
        <v/>
      </c>
      <c r="L684" s="545" t="str">
        <f t="shared" si="21"/>
        <v/>
      </c>
    </row>
    <row r="685" spans="11:12" ht="22.5" customHeight="1">
      <c r="K685" s="545" t="str">
        <f t="shared" si="20"/>
        <v/>
      </c>
      <c r="L685" s="545" t="str">
        <f t="shared" si="21"/>
        <v/>
      </c>
    </row>
    <row r="686" spans="11:12" ht="22.5" customHeight="1">
      <c r="K686" s="545" t="str">
        <f t="shared" si="20"/>
        <v/>
      </c>
      <c r="L686" s="545" t="str">
        <f t="shared" si="21"/>
        <v/>
      </c>
    </row>
    <row r="687" spans="11:12" ht="22.5" customHeight="1">
      <c r="K687" s="545" t="str">
        <f t="shared" si="20"/>
        <v/>
      </c>
      <c r="L687" s="545" t="str">
        <f t="shared" si="21"/>
        <v/>
      </c>
    </row>
    <row r="688" spans="11:12" ht="22.5" customHeight="1">
      <c r="K688" s="545" t="str">
        <f t="shared" si="20"/>
        <v/>
      </c>
      <c r="L688" s="545" t="str">
        <f t="shared" si="21"/>
        <v/>
      </c>
    </row>
    <row r="689" spans="11:12" ht="22.5" customHeight="1">
      <c r="K689" s="545" t="str">
        <f t="shared" si="20"/>
        <v/>
      </c>
      <c r="L689" s="545" t="str">
        <f t="shared" si="21"/>
        <v/>
      </c>
    </row>
    <row r="690" spans="11:12" ht="22.5" customHeight="1">
      <c r="K690" s="545" t="str">
        <f t="shared" si="20"/>
        <v/>
      </c>
      <c r="L690" s="545" t="str">
        <f t="shared" si="21"/>
        <v/>
      </c>
    </row>
    <row r="691" spans="11:12" ht="22.5" customHeight="1">
      <c r="K691" s="545" t="str">
        <f t="shared" si="20"/>
        <v/>
      </c>
      <c r="L691" s="545" t="str">
        <f t="shared" si="21"/>
        <v/>
      </c>
    </row>
    <row r="692" spans="11:12" ht="22.5" customHeight="1">
      <c r="K692" s="545" t="str">
        <f t="shared" si="20"/>
        <v/>
      </c>
      <c r="L692" s="545" t="str">
        <f t="shared" si="21"/>
        <v/>
      </c>
    </row>
    <row r="693" spans="11:12" ht="22.5" customHeight="1">
      <c r="K693" s="545" t="str">
        <f t="shared" si="20"/>
        <v/>
      </c>
      <c r="L693" s="545" t="str">
        <f t="shared" si="21"/>
        <v/>
      </c>
    </row>
    <row r="694" spans="11:12" ht="22.5" customHeight="1">
      <c r="K694" s="545" t="str">
        <f t="shared" si="20"/>
        <v/>
      </c>
      <c r="L694" s="545" t="str">
        <f t="shared" si="21"/>
        <v/>
      </c>
    </row>
    <row r="695" spans="11:12" ht="22.5" customHeight="1">
      <c r="K695" s="545" t="str">
        <f t="shared" si="20"/>
        <v/>
      </c>
      <c r="L695" s="545" t="str">
        <f t="shared" si="21"/>
        <v/>
      </c>
    </row>
    <row r="696" spans="11:12" ht="22.5" customHeight="1">
      <c r="K696" s="545" t="str">
        <f t="shared" si="20"/>
        <v/>
      </c>
      <c r="L696" s="545" t="str">
        <f t="shared" si="21"/>
        <v/>
      </c>
    </row>
    <row r="697" spans="11:12" ht="22.5" customHeight="1">
      <c r="K697" s="545" t="str">
        <f t="shared" si="20"/>
        <v/>
      </c>
      <c r="L697" s="545" t="str">
        <f t="shared" si="21"/>
        <v/>
      </c>
    </row>
    <row r="698" spans="11:12" ht="22.5" customHeight="1">
      <c r="K698" s="545" t="str">
        <f t="shared" si="20"/>
        <v/>
      </c>
      <c r="L698" s="545" t="str">
        <f t="shared" si="21"/>
        <v/>
      </c>
    </row>
    <row r="699" spans="11:12" ht="22.5" customHeight="1">
      <c r="K699" s="545" t="str">
        <f t="shared" si="20"/>
        <v/>
      </c>
      <c r="L699" s="545" t="str">
        <f t="shared" si="21"/>
        <v/>
      </c>
    </row>
    <row r="700" spans="11:12" ht="22.5" customHeight="1">
      <c r="K700" s="545" t="str">
        <f t="shared" si="20"/>
        <v/>
      </c>
      <c r="L700" s="545" t="str">
        <f t="shared" si="21"/>
        <v/>
      </c>
    </row>
    <row r="701" spans="11:12" ht="22.5" customHeight="1">
      <c r="K701" s="545" t="str">
        <f t="shared" si="20"/>
        <v/>
      </c>
      <c r="L701" s="545" t="str">
        <f t="shared" si="21"/>
        <v/>
      </c>
    </row>
    <row r="702" spans="11:12" ht="22.5" customHeight="1">
      <c r="K702" s="545" t="str">
        <f t="shared" si="20"/>
        <v/>
      </c>
      <c r="L702" s="545" t="str">
        <f t="shared" si="21"/>
        <v/>
      </c>
    </row>
    <row r="703" spans="11:12" ht="22.5" customHeight="1">
      <c r="K703" s="545" t="str">
        <f t="shared" si="20"/>
        <v/>
      </c>
      <c r="L703" s="545" t="str">
        <f t="shared" si="21"/>
        <v/>
      </c>
    </row>
    <row r="704" spans="11:12" ht="22.5" customHeight="1">
      <c r="K704" s="545" t="str">
        <f t="shared" si="20"/>
        <v/>
      </c>
      <c r="L704" s="545" t="str">
        <f t="shared" si="21"/>
        <v/>
      </c>
    </row>
    <row r="705" spans="11:12" ht="22.5" customHeight="1">
      <c r="K705" s="545" t="str">
        <f t="shared" ref="K705:K768" si="22">IF(A705="","",ROW())</f>
        <v/>
      </c>
      <c r="L705" s="545" t="str">
        <f t="shared" ref="L705:L768" si="23">IFERROR(INDEX($A$1:$A$1000,SMALL($K$1:$K$1000,ROW(A705))),"")</f>
        <v/>
      </c>
    </row>
    <row r="706" spans="11:12" ht="22.5" customHeight="1">
      <c r="K706" s="545" t="str">
        <f t="shared" si="22"/>
        <v/>
      </c>
      <c r="L706" s="545" t="str">
        <f t="shared" si="23"/>
        <v/>
      </c>
    </row>
    <row r="707" spans="11:12" ht="22.5" customHeight="1">
      <c r="K707" s="545" t="str">
        <f t="shared" si="22"/>
        <v/>
      </c>
      <c r="L707" s="545" t="str">
        <f t="shared" si="23"/>
        <v/>
      </c>
    </row>
    <row r="708" spans="11:12" ht="22.5" customHeight="1">
      <c r="K708" s="545" t="str">
        <f t="shared" si="22"/>
        <v/>
      </c>
      <c r="L708" s="545" t="str">
        <f t="shared" si="23"/>
        <v/>
      </c>
    </row>
    <row r="709" spans="11:12" ht="22.5" customHeight="1">
      <c r="K709" s="545" t="str">
        <f t="shared" si="22"/>
        <v/>
      </c>
      <c r="L709" s="545" t="str">
        <f t="shared" si="23"/>
        <v/>
      </c>
    </row>
    <row r="710" spans="11:12" ht="22.5" customHeight="1">
      <c r="K710" s="545" t="str">
        <f t="shared" si="22"/>
        <v/>
      </c>
      <c r="L710" s="545" t="str">
        <f t="shared" si="23"/>
        <v/>
      </c>
    </row>
    <row r="711" spans="11:12" ht="22.5" customHeight="1">
      <c r="K711" s="545" t="str">
        <f t="shared" si="22"/>
        <v/>
      </c>
      <c r="L711" s="545" t="str">
        <f t="shared" si="23"/>
        <v/>
      </c>
    </row>
    <row r="712" spans="11:12" ht="22.5" customHeight="1">
      <c r="K712" s="545" t="str">
        <f t="shared" si="22"/>
        <v/>
      </c>
      <c r="L712" s="545" t="str">
        <f t="shared" si="23"/>
        <v/>
      </c>
    </row>
    <row r="713" spans="11:12" ht="22.5" customHeight="1">
      <c r="K713" s="545" t="str">
        <f t="shared" si="22"/>
        <v/>
      </c>
      <c r="L713" s="545" t="str">
        <f t="shared" si="23"/>
        <v/>
      </c>
    </row>
    <row r="714" spans="11:12" ht="22.5" customHeight="1">
      <c r="K714" s="545" t="str">
        <f t="shared" si="22"/>
        <v/>
      </c>
      <c r="L714" s="545" t="str">
        <f t="shared" si="23"/>
        <v/>
      </c>
    </row>
    <row r="715" spans="11:12" ht="22.5" customHeight="1">
      <c r="K715" s="545" t="str">
        <f t="shared" si="22"/>
        <v/>
      </c>
      <c r="L715" s="545" t="str">
        <f t="shared" si="23"/>
        <v/>
      </c>
    </row>
    <row r="716" spans="11:12" ht="22.5" customHeight="1">
      <c r="K716" s="545" t="str">
        <f t="shared" si="22"/>
        <v/>
      </c>
      <c r="L716" s="545" t="str">
        <f t="shared" si="23"/>
        <v/>
      </c>
    </row>
    <row r="717" spans="11:12" ht="22.5" customHeight="1">
      <c r="K717" s="545" t="str">
        <f t="shared" si="22"/>
        <v/>
      </c>
      <c r="L717" s="545" t="str">
        <f t="shared" si="23"/>
        <v/>
      </c>
    </row>
    <row r="718" spans="11:12" ht="22.5" customHeight="1">
      <c r="K718" s="545" t="str">
        <f t="shared" si="22"/>
        <v/>
      </c>
      <c r="L718" s="545" t="str">
        <f t="shared" si="23"/>
        <v/>
      </c>
    </row>
    <row r="719" spans="11:12" ht="22.5" customHeight="1">
      <c r="K719" s="545" t="str">
        <f t="shared" si="22"/>
        <v/>
      </c>
      <c r="L719" s="545" t="str">
        <f t="shared" si="23"/>
        <v/>
      </c>
    </row>
    <row r="720" spans="11:12" ht="22.5" customHeight="1">
      <c r="K720" s="545" t="str">
        <f t="shared" si="22"/>
        <v/>
      </c>
      <c r="L720" s="545" t="str">
        <f t="shared" si="23"/>
        <v/>
      </c>
    </row>
    <row r="721" spans="11:12" ht="22.5" customHeight="1">
      <c r="K721" s="545" t="str">
        <f t="shared" si="22"/>
        <v/>
      </c>
      <c r="L721" s="545" t="str">
        <f t="shared" si="23"/>
        <v/>
      </c>
    </row>
    <row r="722" spans="11:12" ht="22.5" customHeight="1">
      <c r="K722" s="545" t="str">
        <f t="shared" si="22"/>
        <v/>
      </c>
      <c r="L722" s="545" t="str">
        <f t="shared" si="23"/>
        <v/>
      </c>
    </row>
    <row r="723" spans="11:12" ht="22.5" customHeight="1">
      <c r="K723" s="545" t="str">
        <f t="shared" si="22"/>
        <v/>
      </c>
      <c r="L723" s="545" t="str">
        <f t="shared" si="23"/>
        <v/>
      </c>
    </row>
    <row r="724" spans="11:12" ht="22.5" customHeight="1">
      <c r="K724" s="545" t="str">
        <f t="shared" si="22"/>
        <v/>
      </c>
      <c r="L724" s="545" t="str">
        <f t="shared" si="23"/>
        <v/>
      </c>
    </row>
    <row r="725" spans="11:12" ht="22.5" customHeight="1">
      <c r="K725" s="545" t="str">
        <f t="shared" si="22"/>
        <v/>
      </c>
      <c r="L725" s="545" t="str">
        <f t="shared" si="23"/>
        <v/>
      </c>
    </row>
    <row r="726" spans="11:12" ht="22.5" customHeight="1">
      <c r="K726" s="545" t="str">
        <f t="shared" si="22"/>
        <v/>
      </c>
      <c r="L726" s="545" t="str">
        <f t="shared" si="23"/>
        <v/>
      </c>
    </row>
    <row r="727" spans="11:12" ht="22.5" customHeight="1">
      <c r="K727" s="545" t="str">
        <f t="shared" si="22"/>
        <v/>
      </c>
      <c r="L727" s="545" t="str">
        <f t="shared" si="23"/>
        <v/>
      </c>
    </row>
    <row r="728" spans="11:12" ht="22.5" customHeight="1">
      <c r="K728" s="545" t="str">
        <f t="shared" si="22"/>
        <v/>
      </c>
      <c r="L728" s="545" t="str">
        <f t="shared" si="23"/>
        <v/>
      </c>
    </row>
    <row r="729" spans="11:12" ht="22.5" customHeight="1">
      <c r="K729" s="545" t="str">
        <f t="shared" si="22"/>
        <v/>
      </c>
      <c r="L729" s="545" t="str">
        <f t="shared" si="23"/>
        <v/>
      </c>
    </row>
    <row r="730" spans="11:12" ht="22.5" customHeight="1">
      <c r="K730" s="545" t="str">
        <f t="shared" si="22"/>
        <v/>
      </c>
      <c r="L730" s="545" t="str">
        <f t="shared" si="23"/>
        <v/>
      </c>
    </row>
    <row r="731" spans="11:12" ht="22.5" customHeight="1">
      <c r="K731" s="545" t="str">
        <f t="shared" si="22"/>
        <v/>
      </c>
      <c r="L731" s="545" t="str">
        <f t="shared" si="23"/>
        <v/>
      </c>
    </row>
    <row r="732" spans="11:12" ht="22.5" customHeight="1">
      <c r="K732" s="545" t="str">
        <f t="shared" si="22"/>
        <v/>
      </c>
      <c r="L732" s="545" t="str">
        <f t="shared" si="23"/>
        <v/>
      </c>
    </row>
    <row r="733" spans="11:12" ht="22.5" customHeight="1">
      <c r="K733" s="545" t="str">
        <f t="shared" si="22"/>
        <v/>
      </c>
      <c r="L733" s="545" t="str">
        <f t="shared" si="23"/>
        <v/>
      </c>
    </row>
    <row r="734" spans="11:12" ht="22.5" customHeight="1">
      <c r="K734" s="545" t="str">
        <f t="shared" si="22"/>
        <v/>
      </c>
      <c r="L734" s="545" t="str">
        <f t="shared" si="23"/>
        <v/>
      </c>
    </row>
    <row r="735" spans="11:12" ht="22.5" customHeight="1">
      <c r="K735" s="545" t="str">
        <f t="shared" si="22"/>
        <v/>
      </c>
      <c r="L735" s="545" t="str">
        <f t="shared" si="23"/>
        <v/>
      </c>
    </row>
    <row r="736" spans="11:12" ht="22.5" customHeight="1">
      <c r="K736" s="545" t="str">
        <f t="shared" si="22"/>
        <v/>
      </c>
      <c r="L736" s="545" t="str">
        <f t="shared" si="23"/>
        <v/>
      </c>
    </row>
    <row r="737" spans="11:12" ht="22.5" customHeight="1">
      <c r="K737" s="545" t="str">
        <f t="shared" si="22"/>
        <v/>
      </c>
      <c r="L737" s="545" t="str">
        <f t="shared" si="23"/>
        <v/>
      </c>
    </row>
    <row r="738" spans="11:12" ht="22.5" customHeight="1">
      <c r="K738" s="545" t="str">
        <f t="shared" si="22"/>
        <v/>
      </c>
      <c r="L738" s="545" t="str">
        <f t="shared" si="23"/>
        <v/>
      </c>
    </row>
    <row r="739" spans="11:12" ht="22.5" customHeight="1">
      <c r="K739" s="545" t="str">
        <f t="shared" si="22"/>
        <v/>
      </c>
      <c r="L739" s="545" t="str">
        <f t="shared" si="23"/>
        <v/>
      </c>
    </row>
    <row r="740" spans="11:12" ht="22.5" customHeight="1">
      <c r="K740" s="545" t="str">
        <f t="shared" si="22"/>
        <v/>
      </c>
      <c r="L740" s="545" t="str">
        <f t="shared" si="23"/>
        <v/>
      </c>
    </row>
    <row r="741" spans="11:12" ht="22.5" customHeight="1">
      <c r="K741" s="545" t="str">
        <f t="shared" si="22"/>
        <v/>
      </c>
      <c r="L741" s="545" t="str">
        <f t="shared" si="23"/>
        <v/>
      </c>
    </row>
    <row r="742" spans="11:12" ht="22.5" customHeight="1">
      <c r="K742" s="545" t="str">
        <f t="shared" si="22"/>
        <v/>
      </c>
      <c r="L742" s="545" t="str">
        <f t="shared" si="23"/>
        <v/>
      </c>
    </row>
    <row r="743" spans="11:12" ht="22.5" customHeight="1">
      <c r="K743" s="545" t="str">
        <f t="shared" si="22"/>
        <v/>
      </c>
      <c r="L743" s="545" t="str">
        <f t="shared" si="23"/>
        <v/>
      </c>
    </row>
    <row r="744" spans="11:12" ht="22.5" customHeight="1">
      <c r="K744" s="545" t="str">
        <f t="shared" si="22"/>
        <v/>
      </c>
      <c r="L744" s="545" t="str">
        <f t="shared" si="23"/>
        <v/>
      </c>
    </row>
    <row r="745" spans="11:12" ht="22.5" customHeight="1">
      <c r="K745" s="545" t="str">
        <f t="shared" si="22"/>
        <v/>
      </c>
      <c r="L745" s="545" t="str">
        <f t="shared" si="23"/>
        <v/>
      </c>
    </row>
    <row r="746" spans="11:12" ht="22.5" customHeight="1">
      <c r="K746" s="545" t="str">
        <f t="shared" si="22"/>
        <v/>
      </c>
      <c r="L746" s="545" t="str">
        <f t="shared" si="23"/>
        <v/>
      </c>
    </row>
    <row r="747" spans="11:12" ht="22.5" customHeight="1">
      <c r="K747" s="545" t="str">
        <f t="shared" si="22"/>
        <v/>
      </c>
      <c r="L747" s="545" t="str">
        <f t="shared" si="23"/>
        <v/>
      </c>
    </row>
    <row r="748" spans="11:12" ht="22.5" customHeight="1">
      <c r="K748" s="545" t="str">
        <f t="shared" si="22"/>
        <v/>
      </c>
      <c r="L748" s="545" t="str">
        <f t="shared" si="23"/>
        <v/>
      </c>
    </row>
    <row r="749" spans="11:12" ht="22.5" customHeight="1">
      <c r="K749" s="545" t="str">
        <f t="shared" si="22"/>
        <v/>
      </c>
      <c r="L749" s="545" t="str">
        <f t="shared" si="23"/>
        <v/>
      </c>
    </row>
    <row r="750" spans="11:12" ht="22.5" customHeight="1">
      <c r="K750" s="545" t="str">
        <f t="shared" si="22"/>
        <v/>
      </c>
      <c r="L750" s="545" t="str">
        <f t="shared" si="23"/>
        <v/>
      </c>
    </row>
    <row r="751" spans="11:12" ht="22.5" customHeight="1">
      <c r="K751" s="545" t="str">
        <f t="shared" si="22"/>
        <v/>
      </c>
      <c r="L751" s="545" t="str">
        <f t="shared" si="23"/>
        <v/>
      </c>
    </row>
    <row r="752" spans="11:12" ht="22.5" customHeight="1">
      <c r="K752" s="545" t="str">
        <f t="shared" si="22"/>
        <v/>
      </c>
      <c r="L752" s="545" t="str">
        <f t="shared" si="23"/>
        <v/>
      </c>
    </row>
    <row r="753" spans="11:12" ht="22.5" customHeight="1">
      <c r="K753" s="545" t="str">
        <f t="shared" si="22"/>
        <v/>
      </c>
      <c r="L753" s="545" t="str">
        <f t="shared" si="23"/>
        <v/>
      </c>
    </row>
    <row r="754" spans="11:12" ht="22.5" customHeight="1">
      <c r="K754" s="545" t="str">
        <f t="shared" si="22"/>
        <v/>
      </c>
      <c r="L754" s="545" t="str">
        <f t="shared" si="23"/>
        <v/>
      </c>
    </row>
    <row r="755" spans="11:12" ht="22.5" customHeight="1">
      <c r="K755" s="545" t="str">
        <f t="shared" si="22"/>
        <v/>
      </c>
      <c r="L755" s="545" t="str">
        <f t="shared" si="23"/>
        <v/>
      </c>
    </row>
    <row r="756" spans="11:12" ht="22.5" customHeight="1">
      <c r="K756" s="545" t="str">
        <f t="shared" si="22"/>
        <v/>
      </c>
      <c r="L756" s="545" t="str">
        <f t="shared" si="23"/>
        <v/>
      </c>
    </row>
    <row r="757" spans="11:12" ht="22.5" customHeight="1">
      <c r="K757" s="545" t="str">
        <f t="shared" si="22"/>
        <v/>
      </c>
      <c r="L757" s="545" t="str">
        <f t="shared" si="23"/>
        <v/>
      </c>
    </row>
    <row r="758" spans="11:12" ht="22.5" customHeight="1">
      <c r="K758" s="545" t="str">
        <f t="shared" si="22"/>
        <v/>
      </c>
      <c r="L758" s="545" t="str">
        <f t="shared" si="23"/>
        <v/>
      </c>
    </row>
    <row r="759" spans="11:12" ht="22.5" customHeight="1">
      <c r="K759" s="545" t="str">
        <f t="shared" si="22"/>
        <v/>
      </c>
      <c r="L759" s="545" t="str">
        <f t="shared" si="23"/>
        <v/>
      </c>
    </row>
    <row r="760" spans="11:12" ht="22.5" customHeight="1">
      <c r="K760" s="545" t="str">
        <f t="shared" si="22"/>
        <v/>
      </c>
      <c r="L760" s="545" t="str">
        <f t="shared" si="23"/>
        <v/>
      </c>
    </row>
    <row r="761" spans="11:12" ht="22.5" customHeight="1">
      <c r="K761" s="545" t="str">
        <f t="shared" si="22"/>
        <v/>
      </c>
      <c r="L761" s="545" t="str">
        <f t="shared" si="23"/>
        <v/>
      </c>
    </row>
    <row r="762" spans="11:12" ht="22.5" customHeight="1">
      <c r="K762" s="545" t="str">
        <f t="shared" si="22"/>
        <v/>
      </c>
      <c r="L762" s="545" t="str">
        <f t="shared" si="23"/>
        <v/>
      </c>
    </row>
    <row r="763" spans="11:12" ht="22.5" customHeight="1">
      <c r="K763" s="545" t="str">
        <f t="shared" si="22"/>
        <v/>
      </c>
      <c r="L763" s="545" t="str">
        <f t="shared" si="23"/>
        <v/>
      </c>
    </row>
    <row r="764" spans="11:12" ht="22.5" customHeight="1">
      <c r="K764" s="545" t="str">
        <f t="shared" si="22"/>
        <v/>
      </c>
      <c r="L764" s="545" t="str">
        <f t="shared" si="23"/>
        <v/>
      </c>
    </row>
    <row r="765" spans="11:12" ht="22.5" customHeight="1">
      <c r="K765" s="545" t="str">
        <f t="shared" si="22"/>
        <v/>
      </c>
      <c r="L765" s="545" t="str">
        <f t="shared" si="23"/>
        <v/>
      </c>
    </row>
    <row r="766" spans="11:12" ht="22.5" customHeight="1">
      <c r="K766" s="545" t="str">
        <f t="shared" si="22"/>
        <v/>
      </c>
      <c r="L766" s="545" t="str">
        <f t="shared" si="23"/>
        <v/>
      </c>
    </row>
    <row r="767" spans="11:12" ht="22.5" customHeight="1">
      <c r="K767" s="545" t="str">
        <f t="shared" si="22"/>
        <v/>
      </c>
      <c r="L767" s="545" t="str">
        <f t="shared" si="23"/>
        <v/>
      </c>
    </row>
    <row r="768" spans="11:12" ht="22.5" customHeight="1">
      <c r="K768" s="545" t="str">
        <f t="shared" si="22"/>
        <v/>
      </c>
      <c r="L768" s="545" t="str">
        <f t="shared" si="23"/>
        <v/>
      </c>
    </row>
    <row r="769" spans="11:12" ht="22.5" customHeight="1">
      <c r="K769" s="545" t="str">
        <f t="shared" ref="K769:K832" si="24">IF(A769="","",ROW())</f>
        <v/>
      </c>
      <c r="L769" s="545" t="str">
        <f t="shared" ref="L769:L832" si="25">IFERROR(INDEX($A$1:$A$1000,SMALL($K$1:$K$1000,ROW(A769))),"")</f>
        <v/>
      </c>
    </row>
    <row r="770" spans="11:12" ht="22.5" customHeight="1">
      <c r="K770" s="545" t="str">
        <f t="shared" si="24"/>
        <v/>
      </c>
      <c r="L770" s="545" t="str">
        <f t="shared" si="25"/>
        <v/>
      </c>
    </row>
    <row r="771" spans="11:12" ht="22.5" customHeight="1">
      <c r="K771" s="545" t="str">
        <f t="shared" si="24"/>
        <v/>
      </c>
      <c r="L771" s="545" t="str">
        <f t="shared" si="25"/>
        <v/>
      </c>
    </row>
    <row r="772" spans="11:12" ht="22.5" customHeight="1">
      <c r="K772" s="545" t="str">
        <f t="shared" si="24"/>
        <v/>
      </c>
      <c r="L772" s="545" t="str">
        <f t="shared" si="25"/>
        <v/>
      </c>
    </row>
    <row r="773" spans="11:12" ht="22.5" customHeight="1">
      <c r="K773" s="545" t="str">
        <f t="shared" si="24"/>
        <v/>
      </c>
      <c r="L773" s="545" t="str">
        <f t="shared" si="25"/>
        <v/>
      </c>
    </row>
    <row r="774" spans="11:12" ht="22.5" customHeight="1">
      <c r="K774" s="545" t="str">
        <f t="shared" si="24"/>
        <v/>
      </c>
      <c r="L774" s="545" t="str">
        <f t="shared" si="25"/>
        <v/>
      </c>
    </row>
    <row r="775" spans="11:12" ht="22.5" customHeight="1">
      <c r="K775" s="545" t="str">
        <f t="shared" si="24"/>
        <v/>
      </c>
      <c r="L775" s="545" t="str">
        <f t="shared" si="25"/>
        <v/>
      </c>
    </row>
    <row r="776" spans="11:12" ht="22.5" customHeight="1">
      <c r="K776" s="545" t="str">
        <f t="shared" si="24"/>
        <v/>
      </c>
      <c r="L776" s="545" t="str">
        <f t="shared" si="25"/>
        <v/>
      </c>
    </row>
    <row r="777" spans="11:12" ht="22.5" customHeight="1">
      <c r="K777" s="545" t="str">
        <f t="shared" si="24"/>
        <v/>
      </c>
      <c r="L777" s="545" t="str">
        <f t="shared" si="25"/>
        <v/>
      </c>
    </row>
    <row r="778" spans="11:12" ht="22.5" customHeight="1">
      <c r="K778" s="545" t="str">
        <f t="shared" si="24"/>
        <v/>
      </c>
      <c r="L778" s="545" t="str">
        <f t="shared" si="25"/>
        <v/>
      </c>
    </row>
    <row r="779" spans="11:12" ht="22.5" customHeight="1">
      <c r="K779" s="545" t="str">
        <f t="shared" si="24"/>
        <v/>
      </c>
      <c r="L779" s="545" t="str">
        <f t="shared" si="25"/>
        <v/>
      </c>
    </row>
    <row r="780" spans="11:12" ht="22.5" customHeight="1">
      <c r="K780" s="545" t="str">
        <f t="shared" si="24"/>
        <v/>
      </c>
      <c r="L780" s="545" t="str">
        <f t="shared" si="25"/>
        <v/>
      </c>
    </row>
    <row r="781" spans="11:12" ht="22.5" customHeight="1">
      <c r="K781" s="545" t="str">
        <f t="shared" si="24"/>
        <v/>
      </c>
      <c r="L781" s="545" t="str">
        <f t="shared" si="25"/>
        <v/>
      </c>
    </row>
    <row r="782" spans="11:12" ht="22.5" customHeight="1">
      <c r="K782" s="545" t="str">
        <f t="shared" si="24"/>
        <v/>
      </c>
      <c r="L782" s="545" t="str">
        <f t="shared" si="25"/>
        <v/>
      </c>
    </row>
    <row r="783" spans="11:12" ht="22.5" customHeight="1">
      <c r="K783" s="545" t="str">
        <f t="shared" si="24"/>
        <v/>
      </c>
      <c r="L783" s="545" t="str">
        <f t="shared" si="25"/>
        <v/>
      </c>
    </row>
    <row r="784" spans="11:12" ht="22.5" customHeight="1">
      <c r="K784" s="545" t="str">
        <f t="shared" si="24"/>
        <v/>
      </c>
      <c r="L784" s="545" t="str">
        <f t="shared" si="25"/>
        <v/>
      </c>
    </row>
    <row r="785" spans="11:12" ht="22.5" customHeight="1">
      <c r="K785" s="545" t="str">
        <f t="shared" si="24"/>
        <v/>
      </c>
      <c r="L785" s="545" t="str">
        <f t="shared" si="25"/>
        <v/>
      </c>
    </row>
    <row r="786" spans="11:12" ht="22.5" customHeight="1">
      <c r="K786" s="545" t="str">
        <f t="shared" si="24"/>
        <v/>
      </c>
      <c r="L786" s="545" t="str">
        <f t="shared" si="25"/>
        <v/>
      </c>
    </row>
    <row r="787" spans="11:12" ht="22.5" customHeight="1">
      <c r="K787" s="545" t="str">
        <f t="shared" si="24"/>
        <v/>
      </c>
      <c r="L787" s="545" t="str">
        <f t="shared" si="25"/>
        <v/>
      </c>
    </row>
    <row r="788" spans="11:12" ht="22.5" customHeight="1">
      <c r="K788" s="545" t="str">
        <f t="shared" si="24"/>
        <v/>
      </c>
      <c r="L788" s="545" t="str">
        <f t="shared" si="25"/>
        <v/>
      </c>
    </row>
    <row r="789" spans="11:12" ht="22.5" customHeight="1">
      <c r="K789" s="545" t="str">
        <f t="shared" si="24"/>
        <v/>
      </c>
      <c r="L789" s="545" t="str">
        <f t="shared" si="25"/>
        <v/>
      </c>
    </row>
    <row r="790" spans="11:12" ht="22.5" customHeight="1">
      <c r="K790" s="545" t="str">
        <f t="shared" si="24"/>
        <v/>
      </c>
      <c r="L790" s="545" t="str">
        <f t="shared" si="25"/>
        <v/>
      </c>
    </row>
    <row r="791" spans="11:12" ht="22.5" customHeight="1">
      <c r="K791" s="545" t="str">
        <f t="shared" si="24"/>
        <v/>
      </c>
      <c r="L791" s="545" t="str">
        <f t="shared" si="25"/>
        <v/>
      </c>
    </row>
    <row r="792" spans="11:12" ht="22.5" customHeight="1">
      <c r="K792" s="545" t="str">
        <f t="shared" si="24"/>
        <v/>
      </c>
      <c r="L792" s="545" t="str">
        <f t="shared" si="25"/>
        <v/>
      </c>
    </row>
    <row r="793" spans="11:12" ht="22.5" customHeight="1">
      <c r="K793" s="545" t="str">
        <f t="shared" si="24"/>
        <v/>
      </c>
      <c r="L793" s="545" t="str">
        <f t="shared" si="25"/>
        <v/>
      </c>
    </row>
    <row r="794" spans="11:12" ht="22.5" customHeight="1">
      <c r="K794" s="545" t="str">
        <f t="shared" si="24"/>
        <v/>
      </c>
      <c r="L794" s="545" t="str">
        <f t="shared" si="25"/>
        <v/>
      </c>
    </row>
    <row r="795" spans="11:12" ht="22.5" customHeight="1">
      <c r="K795" s="545" t="str">
        <f t="shared" si="24"/>
        <v/>
      </c>
      <c r="L795" s="545" t="str">
        <f t="shared" si="25"/>
        <v/>
      </c>
    </row>
    <row r="796" spans="11:12" ht="22.5" customHeight="1">
      <c r="K796" s="545" t="str">
        <f t="shared" si="24"/>
        <v/>
      </c>
      <c r="L796" s="545" t="str">
        <f t="shared" si="25"/>
        <v/>
      </c>
    </row>
    <row r="797" spans="11:12" ht="22.5" customHeight="1">
      <c r="K797" s="545" t="str">
        <f t="shared" si="24"/>
        <v/>
      </c>
      <c r="L797" s="545" t="str">
        <f t="shared" si="25"/>
        <v/>
      </c>
    </row>
    <row r="798" spans="11:12" ht="22.5" customHeight="1">
      <c r="K798" s="545" t="str">
        <f t="shared" si="24"/>
        <v/>
      </c>
      <c r="L798" s="545" t="str">
        <f t="shared" si="25"/>
        <v/>
      </c>
    </row>
    <row r="799" spans="11:12" ht="22.5" customHeight="1">
      <c r="K799" s="545" t="str">
        <f t="shared" si="24"/>
        <v/>
      </c>
      <c r="L799" s="545" t="str">
        <f t="shared" si="25"/>
        <v/>
      </c>
    </row>
    <row r="800" spans="11:12" ht="22.5" customHeight="1">
      <c r="K800" s="545" t="str">
        <f t="shared" si="24"/>
        <v/>
      </c>
      <c r="L800" s="545" t="str">
        <f t="shared" si="25"/>
        <v/>
      </c>
    </row>
    <row r="801" spans="11:12" ht="22.5" customHeight="1">
      <c r="K801" s="545" t="str">
        <f t="shared" si="24"/>
        <v/>
      </c>
      <c r="L801" s="545" t="str">
        <f t="shared" si="25"/>
        <v/>
      </c>
    </row>
    <row r="802" spans="11:12" ht="22.5" customHeight="1">
      <c r="K802" s="545" t="str">
        <f t="shared" si="24"/>
        <v/>
      </c>
      <c r="L802" s="545" t="str">
        <f t="shared" si="25"/>
        <v/>
      </c>
    </row>
    <row r="803" spans="11:12" ht="22.5" customHeight="1">
      <c r="K803" s="545" t="str">
        <f t="shared" si="24"/>
        <v/>
      </c>
      <c r="L803" s="545" t="str">
        <f t="shared" si="25"/>
        <v/>
      </c>
    </row>
    <row r="804" spans="11:12" ht="22.5" customHeight="1">
      <c r="K804" s="545" t="str">
        <f t="shared" si="24"/>
        <v/>
      </c>
      <c r="L804" s="545" t="str">
        <f t="shared" si="25"/>
        <v/>
      </c>
    </row>
    <row r="805" spans="11:12" ht="22.5" customHeight="1">
      <c r="K805" s="545" t="str">
        <f t="shared" si="24"/>
        <v/>
      </c>
      <c r="L805" s="545" t="str">
        <f t="shared" si="25"/>
        <v/>
      </c>
    </row>
    <row r="806" spans="11:12" ht="22.5" customHeight="1">
      <c r="K806" s="545" t="str">
        <f t="shared" si="24"/>
        <v/>
      </c>
      <c r="L806" s="545" t="str">
        <f t="shared" si="25"/>
        <v/>
      </c>
    </row>
    <row r="807" spans="11:12" ht="22.5" customHeight="1">
      <c r="K807" s="545" t="str">
        <f t="shared" si="24"/>
        <v/>
      </c>
      <c r="L807" s="545" t="str">
        <f t="shared" si="25"/>
        <v/>
      </c>
    </row>
    <row r="808" spans="11:12" ht="22.5" customHeight="1">
      <c r="K808" s="545" t="str">
        <f t="shared" si="24"/>
        <v/>
      </c>
      <c r="L808" s="545" t="str">
        <f t="shared" si="25"/>
        <v/>
      </c>
    </row>
    <row r="809" spans="11:12" ht="22.5" customHeight="1">
      <c r="K809" s="545" t="str">
        <f t="shared" si="24"/>
        <v/>
      </c>
      <c r="L809" s="545" t="str">
        <f t="shared" si="25"/>
        <v/>
      </c>
    </row>
    <row r="810" spans="11:12" ht="22.5" customHeight="1">
      <c r="K810" s="545" t="str">
        <f t="shared" si="24"/>
        <v/>
      </c>
      <c r="L810" s="545" t="str">
        <f t="shared" si="25"/>
        <v/>
      </c>
    </row>
    <row r="811" spans="11:12" ht="22.5" customHeight="1">
      <c r="K811" s="545" t="str">
        <f t="shared" si="24"/>
        <v/>
      </c>
      <c r="L811" s="545" t="str">
        <f t="shared" si="25"/>
        <v/>
      </c>
    </row>
    <row r="812" spans="11:12" ht="22.5" customHeight="1">
      <c r="K812" s="545" t="str">
        <f t="shared" si="24"/>
        <v/>
      </c>
      <c r="L812" s="545" t="str">
        <f t="shared" si="25"/>
        <v/>
      </c>
    </row>
    <row r="813" spans="11:12" ht="22.5" customHeight="1">
      <c r="K813" s="545" t="str">
        <f t="shared" si="24"/>
        <v/>
      </c>
      <c r="L813" s="545" t="str">
        <f t="shared" si="25"/>
        <v/>
      </c>
    </row>
    <row r="814" spans="11:12" ht="22.5" customHeight="1">
      <c r="K814" s="545" t="str">
        <f t="shared" si="24"/>
        <v/>
      </c>
      <c r="L814" s="545" t="str">
        <f t="shared" si="25"/>
        <v/>
      </c>
    </row>
    <row r="815" spans="11:12" ht="22.5" customHeight="1">
      <c r="K815" s="545" t="str">
        <f t="shared" si="24"/>
        <v/>
      </c>
      <c r="L815" s="545" t="str">
        <f t="shared" si="25"/>
        <v/>
      </c>
    </row>
    <row r="816" spans="11:12" ht="22.5" customHeight="1">
      <c r="K816" s="545" t="str">
        <f t="shared" si="24"/>
        <v/>
      </c>
      <c r="L816" s="545" t="str">
        <f t="shared" si="25"/>
        <v/>
      </c>
    </row>
    <row r="817" spans="11:12" ht="22.5" customHeight="1">
      <c r="K817" s="545" t="str">
        <f t="shared" si="24"/>
        <v/>
      </c>
      <c r="L817" s="545" t="str">
        <f t="shared" si="25"/>
        <v/>
      </c>
    </row>
    <row r="818" spans="11:12" ht="22.5" customHeight="1">
      <c r="K818" s="545" t="str">
        <f t="shared" si="24"/>
        <v/>
      </c>
      <c r="L818" s="545" t="str">
        <f t="shared" si="25"/>
        <v/>
      </c>
    </row>
    <row r="819" spans="11:12" ht="22.5" customHeight="1">
      <c r="K819" s="545" t="str">
        <f t="shared" si="24"/>
        <v/>
      </c>
      <c r="L819" s="545" t="str">
        <f t="shared" si="25"/>
        <v/>
      </c>
    </row>
    <row r="820" spans="11:12" ht="22.5" customHeight="1">
      <c r="K820" s="545" t="str">
        <f t="shared" si="24"/>
        <v/>
      </c>
      <c r="L820" s="545" t="str">
        <f t="shared" si="25"/>
        <v/>
      </c>
    </row>
    <row r="821" spans="11:12" ht="22.5" customHeight="1">
      <c r="K821" s="545" t="str">
        <f t="shared" si="24"/>
        <v/>
      </c>
      <c r="L821" s="545" t="str">
        <f t="shared" si="25"/>
        <v/>
      </c>
    </row>
    <row r="822" spans="11:12" ht="22.5" customHeight="1">
      <c r="K822" s="545" t="str">
        <f t="shared" si="24"/>
        <v/>
      </c>
      <c r="L822" s="545" t="str">
        <f t="shared" si="25"/>
        <v/>
      </c>
    </row>
    <row r="823" spans="11:12" ht="22.5" customHeight="1">
      <c r="K823" s="545" t="str">
        <f t="shared" si="24"/>
        <v/>
      </c>
      <c r="L823" s="545" t="str">
        <f t="shared" si="25"/>
        <v/>
      </c>
    </row>
    <row r="824" spans="11:12" ht="22.5" customHeight="1">
      <c r="K824" s="545" t="str">
        <f t="shared" si="24"/>
        <v/>
      </c>
      <c r="L824" s="545" t="str">
        <f t="shared" si="25"/>
        <v/>
      </c>
    </row>
    <row r="825" spans="11:12" ht="22.5" customHeight="1">
      <c r="K825" s="545" t="str">
        <f t="shared" si="24"/>
        <v/>
      </c>
      <c r="L825" s="545" t="str">
        <f t="shared" si="25"/>
        <v/>
      </c>
    </row>
    <row r="826" spans="11:12" ht="22.5" customHeight="1">
      <c r="K826" s="545" t="str">
        <f t="shared" si="24"/>
        <v/>
      </c>
      <c r="L826" s="545" t="str">
        <f t="shared" si="25"/>
        <v/>
      </c>
    </row>
    <row r="827" spans="11:12" ht="22.5" customHeight="1">
      <c r="K827" s="545" t="str">
        <f t="shared" si="24"/>
        <v/>
      </c>
      <c r="L827" s="545" t="str">
        <f t="shared" si="25"/>
        <v/>
      </c>
    </row>
    <row r="828" spans="11:12" ht="22.5" customHeight="1">
      <c r="K828" s="545" t="str">
        <f t="shared" si="24"/>
        <v/>
      </c>
      <c r="L828" s="545" t="str">
        <f t="shared" si="25"/>
        <v/>
      </c>
    </row>
    <row r="829" spans="11:12" ht="22.5" customHeight="1">
      <c r="K829" s="545" t="str">
        <f t="shared" si="24"/>
        <v/>
      </c>
      <c r="L829" s="545" t="str">
        <f t="shared" si="25"/>
        <v/>
      </c>
    </row>
    <row r="830" spans="11:12" ht="22.5" customHeight="1">
      <c r="K830" s="545" t="str">
        <f t="shared" si="24"/>
        <v/>
      </c>
      <c r="L830" s="545" t="str">
        <f t="shared" si="25"/>
        <v/>
      </c>
    </row>
    <row r="831" spans="11:12" ht="22.5" customHeight="1">
      <c r="K831" s="545" t="str">
        <f t="shared" si="24"/>
        <v/>
      </c>
      <c r="L831" s="545" t="str">
        <f t="shared" si="25"/>
        <v/>
      </c>
    </row>
    <row r="832" spans="11:12" ht="22.5" customHeight="1">
      <c r="K832" s="545" t="str">
        <f t="shared" si="24"/>
        <v/>
      </c>
      <c r="L832" s="545" t="str">
        <f t="shared" si="25"/>
        <v/>
      </c>
    </row>
    <row r="833" spans="11:12" ht="22.5" customHeight="1">
      <c r="K833" s="545" t="str">
        <f t="shared" ref="K833:K896" si="26">IF(A833="","",ROW())</f>
        <v/>
      </c>
      <c r="L833" s="545" t="str">
        <f t="shared" ref="L833:L896" si="27">IFERROR(INDEX($A$1:$A$1000,SMALL($K$1:$K$1000,ROW(A833))),"")</f>
        <v/>
      </c>
    </row>
    <row r="834" spans="11:12" ht="22.5" customHeight="1">
      <c r="K834" s="545" t="str">
        <f t="shared" si="26"/>
        <v/>
      </c>
      <c r="L834" s="545" t="str">
        <f t="shared" si="27"/>
        <v/>
      </c>
    </row>
    <row r="835" spans="11:12" ht="22.5" customHeight="1">
      <c r="K835" s="545" t="str">
        <f t="shared" si="26"/>
        <v/>
      </c>
      <c r="L835" s="545" t="str">
        <f t="shared" si="27"/>
        <v/>
      </c>
    </row>
    <row r="836" spans="11:12" ht="22.5" customHeight="1">
      <c r="K836" s="545" t="str">
        <f t="shared" si="26"/>
        <v/>
      </c>
      <c r="L836" s="545" t="str">
        <f t="shared" si="27"/>
        <v/>
      </c>
    </row>
    <row r="837" spans="11:12" ht="22.5" customHeight="1">
      <c r="K837" s="545" t="str">
        <f t="shared" si="26"/>
        <v/>
      </c>
      <c r="L837" s="545" t="str">
        <f t="shared" si="27"/>
        <v/>
      </c>
    </row>
    <row r="838" spans="11:12" ht="22.5" customHeight="1">
      <c r="K838" s="545" t="str">
        <f t="shared" si="26"/>
        <v/>
      </c>
      <c r="L838" s="545" t="str">
        <f t="shared" si="27"/>
        <v/>
      </c>
    </row>
    <row r="839" spans="11:12" ht="22.5" customHeight="1">
      <c r="K839" s="545" t="str">
        <f t="shared" si="26"/>
        <v/>
      </c>
      <c r="L839" s="545" t="str">
        <f t="shared" si="27"/>
        <v/>
      </c>
    </row>
    <row r="840" spans="11:12" ht="22.5" customHeight="1">
      <c r="K840" s="545" t="str">
        <f t="shared" si="26"/>
        <v/>
      </c>
      <c r="L840" s="545" t="str">
        <f t="shared" si="27"/>
        <v/>
      </c>
    </row>
    <row r="841" spans="11:12" ht="22.5" customHeight="1">
      <c r="K841" s="545" t="str">
        <f t="shared" si="26"/>
        <v/>
      </c>
      <c r="L841" s="545" t="str">
        <f t="shared" si="27"/>
        <v/>
      </c>
    </row>
    <row r="842" spans="11:12" ht="22.5" customHeight="1">
      <c r="K842" s="545" t="str">
        <f t="shared" si="26"/>
        <v/>
      </c>
      <c r="L842" s="545" t="str">
        <f t="shared" si="27"/>
        <v/>
      </c>
    </row>
    <row r="843" spans="11:12" ht="22.5" customHeight="1">
      <c r="K843" s="545" t="str">
        <f t="shared" si="26"/>
        <v/>
      </c>
      <c r="L843" s="545" t="str">
        <f t="shared" si="27"/>
        <v/>
      </c>
    </row>
    <row r="844" spans="11:12" ht="22.5" customHeight="1">
      <c r="K844" s="545" t="str">
        <f t="shared" si="26"/>
        <v/>
      </c>
      <c r="L844" s="545" t="str">
        <f t="shared" si="27"/>
        <v/>
      </c>
    </row>
    <row r="845" spans="11:12" ht="22.5" customHeight="1">
      <c r="K845" s="545" t="str">
        <f t="shared" si="26"/>
        <v/>
      </c>
      <c r="L845" s="545" t="str">
        <f t="shared" si="27"/>
        <v/>
      </c>
    </row>
    <row r="846" spans="11:12" ht="22.5" customHeight="1">
      <c r="K846" s="545" t="str">
        <f t="shared" si="26"/>
        <v/>
      </c>
      <c r="L846" s="545" t="str">
        <f t="shared" si="27"/>
        <v/>
      </c>
    </row>
    <row r="847" spans="11:12" ht="22.5" customHeight="1">
      <c r="K847" s="545" t="str">
        <f t="shared" si="26"/>
        <v/>
      </c>
      <c r="L847" s="545" t="str">
        <f t="shared" si="27"/>
        <v/>
      </c>
    </row>
    <row r="848" spans="11:12" ht="22.5" customHeight="1">
      <c r="K848" s="545" t="str">
        <f t="shared" si="26"/>
        <v/>
      </c>
      <c r="L848" s="545" t="str">
        <f t="shared" si="27"/>
        <v/>
      </c>
    </row>
    <row r="849" spans="11:12" ht="22.5" customHeight="1">
      <c r="K849" s="545" t="str">
        <f t="shared" si="26"/>
        <v/>
      </c>
      <c r="L849" s="545" t="str">
        <f t="shared" si="27"/>
        <v/>
      </c>
    </row>
    <row r="850" spans="11:12" ht="22.5" customHeight="1">
      <c r="K850" s="545" t="str">
        <f t="shared" si="26"/>
        <v/>
      </c>
      <c r="L850" s="545" t="str">
        <f t="shared" si="27"/>
        <v/>
      </c>
    </row>
    <row r="851" spans="11:12" ht="22.5" customHeight="1">
      <c r="K851" s="545" t="str">
        <f t="shared" si="26"/>
        <v/>
      </c>
      <c r="L851" s="545" t="str">
        <f t="shared" si="27"/>
        <v/>
      </c>
    </row>
    <row r="852" spans="11:12" ht="22.5" customHeight="1">
      <c r="K852" s="545" t="str">
        <f t="shared" si="26"/>
        <v/>
      </c>
      <c r="L852" s="545" t="str">
        <f t="shared" si="27"/>
        <v/>
      </c>
    </row>
    <row r="853" spans="11:12" ht="22.5" customHeight="1">
      <c r="K853" s="545" t="str">
        <f t="shared" si="26"/>
        <v/>
      </c>
      <c r="L853" s="545" t="str">
        <f t="shared" si="27"/>
        <v/>
      </c>
    </row>
    <row r="854" spans="11:12" ht="22.5" customHeight="1">
      <c r="K854" s="545" t="str">
        <f t="shared" si="26"/>
        <v/>
      </c>
      <c r="L854" s="545" t="str">
        <f t="shared" si="27"/>
        <v/>
      </c>
    </row>
    <row r="855" spans="11:12" ht="22.5" customHeight="1">
      <c r="K855" s="545" t="str">
        <f t="shared" si="26"/>
        <v/>
      </c>
      <c r="L855" s="545" t="str">
        <f t="shared" si="27"/>
        <v/>
      </c>
    </row>
    <row r="856" spans="11:12" ht="22.5" customHeight="1">
      <c r="K856" s="545" t="str">
        <f t="shared" si="26"/>
        <v/>
      </c>
      <c r="L856" s="545" t="str">
        <f t="shared" si="27"/>
        <v/>
      </c>
    </row>
    <row r="857" spans="11:12" ht="22.5" customHeight="1">
      <c r="K857" s="545" t="str">
        <f t="shared" si="26"/>
        <v/>
      </c>
      <c r="L857" s="545" t="str">
        <f t="shared" si="27"/>
        <v/>
      </c>
    </row>
    <row r="858" spans="11:12" ht="22.5" customHeight="1">
      <c r="K858" s="545" t="str">
        <f t="shared" si="26"/>
        <v/>
      </c>
      <c r="L858" s="545" t="str">
        <f t="shared" si="27"/>
        <v/>
      </c>
    </row>
    <row r="859" spans="11:12" ht="22.5" customHeight="1">
      <c r="K859" s="545" t="str">
        <f t="shared" si="26"/>
        <v/>
      </c>
      <c r="L859" s="545" t="str">
        <f t="shared" si="27"/>
        <v/>
      </c>
    </row>
    <row r="860" spans="11:12" ht="22.5" customHeight="1">
      <c r="K860" s="545" t="str">
        <f t="shared" si="26"/>
        <v/>
      </c>
      <c r="L860" s="545" t="str">
        <f t="shared" si="27"/>
        <v/>
      </c>
    </row>
    <row r="861" spans="11:12" ht="22.5" customHeight="1">
      <c r="K861" s="545" t="str">
        <f t="shared" si="26"/>
        <v/>
      </c>
      <c r="L861" s="545" t="str">
        <f t="shared" si="27"/>
        <v/>
      </c>
    </row>
    <row r="862" spans="11:12" ht="22.5" customHeight="1">
      <c r="K862" s="545" t="str">
        <f t="shared" si="26"/>
        <v/>
      </c>
      <c r="L862" s="545" t="str">
        <f t="shared" si="27"/>
        <v/>
      </c>
    </row>
    <row r="863" spans="11:12" ht="22.5" customHeight="1">
      <c r="K863" s="545" t="str">
        <f t="shared" si="26"/>
        <v/>
      </c>
      <c r="L863" s="545" t="str">
        <f t="shared" si="27"/>
        <v/>
      </c>
    </row>
    <row r="864" spans="11:12" ht="22.5" customHeight="1">
      <c r="K864" s="545" t="str">
        <f t="shared" si="26"/>
        <v/>
      </c>
      <c r="L864" s="545" t="str">
        <f t="shared" si="27"/>
        <v/>
      </c>
    </row>
    <row r="865" spans="11:12" ht="22.5" customHeight="1">
      <c r="K865" s="545" t="str">
        <f t="shared" si="26"/>
        <v/>
      </c>
      <c r="L865" s="545" t="str">
        <f t="shared" si="27"/>
        <v/>
      </c>
    </row>
    <row r="866" spans="11:12" ht="22.5" customHeight="1">
      <c r="K866" s="545" t="str">
        <f t="shared" si="26"/>
        <v/>
      </c>
      <c r="L866" s="545" t="str">
        <f t="shared" si="27"/>
        <v/>
      </c>
    </row>
    <row r="867" spans="11:12" ht="22.5" customHeight="1">
      <c r="K867" s="545" t="str">
        <f t="shared" si="26"/>
        <v/>
      </c>
      <c r="L867" s="545" t="str">
        <f t="shared" si="27"/>
        <v/>
      </c>
    </row>
    <row r="868" spans="11:12" ht="22.5" customHeight="1">
      <c r="K868" s="545" t="str">
        <f t="shared" si="26"/>
        <v/>
      </c>
      <c r="L868" s="545" t="str">
        <f t="shared" si="27"/>
        <v/>
      </c>
    </row>
    <row r="869" spans="11:12" ht="22.5" customHeight="1">
      <c r="K869" s="545" t="str">
        <f t="shared" si="26"/>
        <v/>
      </c>
      <c r="L869" s="545" t="str">
        <f t="shared" si="27"/>
        <v/>
      </c>
    </row>
    <row r="870" spans="11:12" ht="22.5" customHeight="1">
      <c r="K870" s="545" t="str">
        <f t="shared" si="26"/>
        <v/>
      </c>
      <c r="L870" s="545" t="str">
        <f t="shared" si="27"/>
        <v/>
      </c>
    </row>
    <row r="871" spans="11:12" ht="22.5" customHeight="1">
      <c r="K871" s="545" t="str">
        <f t="shared" si="26"/>
        <v/>
      </c>
      <c r="L871" s="545" t="str">
        <f t="shared" si="27"/>
        <v/>
      </c>
    </row>
    <row r="872" spans="11:12" ht="22.5" customHeight="1">
      <c r="K872" s="545" t="str">
        <f t="shared" si="26"/>
        <v/>
      </c>
      <c r="L872" s="545" t="str">
        <f t="shared" si="27"/>
        <v/>
      </c>
    </row>
    <row r="873" spans="11:12" ht="22.5" customHeight="1">
      <c r="K873" s="545" t="str">
        <f t="shared" si="26"/>
        <v/>
      </c>
      <c r="L873" s="545" t="str">
        <f t="shared" si="27"/>
        <v/>
      </c>
    </row>
    <row r="874" spans="11:12" ht="22.5" customHeight="1">
      <c r="K874" s="545" t="str">
        <f t="shared" si="26"/>
        <v/>
      </c>
      <c r="L874" s="545" t="str">
        <f t="shared" si="27"/>
        <v/>
      </c>
    </row>
    <row r="875" spans="11:12" ht="22.5" customHeight="1">
      <c r="K875" s="545" t="str">
        <f t="shared" si="26"/>
        <v/>
      </c>
      <c r="L875" s="545" t="str">
        <f t="shared" si="27"/>
        <v/>
      </c>
    </row>
    <row r="876" spans="11:12" ht="22.5" customHeight="1">
      <c r="K876" s="545" t="str">
        <f t="shared" si="26"/>
        <v/>
      </c>
      <c r="L876" s="545" t="str">
        <f t="shared" si="27"/>
        <v/>
      </c>
    </row>
    <row r="877" spans="11:12" ht="22.5" customHeight="1">
      <c r="K877" s="545" t="str">
        <f t="shared" si="26"/>
        <v/>
      </c>
      <c r="L877" s="545" t="str">
        <f t="shared" si="27"/>
        <v/>
      </c>
    </row>
    <row r="878" spans="11:12" ht="22.5" customHeight="1">
      <c r="K878" s="545" t="str">
        <f t="shared" si="26"/>
        <v/>
      </c>
      <c r="L878" s="545" t="str">
        <f t="shared" si="27"/>
        <v/>
      </c>
    </row>
    <row r="879" spans="11:12" ht="22.5" customHeight="1">
      <c r="K879" s="545" t="str">
        <f t="shared" si="26"/>
        <v/>
      </c>
      <c r="L879" s="545" t="str">
        <f t="shared" si="27"/>
        <v/>
      </c>
    </row>
    <row r="880" spans="11:12" ht="22.5" customHeight="1">
      <c r="K880" s="545" t="str">
        <f t="shared" si="26"/>
        <v/>
      </c>
      <c r="L880" s="545" t="str">
        <f t="shared" si="27"/>
        <v/>
      </c>
    </row>
    <row r="881" spans="11:12" ht="22.5" customHeight="1">
      <c r="K881" s="545" t="str">
        <f t="shared" si="26"/>
        <v/>
      </c>
      <c r="L881" s="545" t="str">
        <f t="shared" si="27"/>
        <v/>
      </c>
    </row>
    <row r="882" spans="11:12" ht="22.5" customHeight="1">
      <c r="K882" s="545" t="str">
        <f t="shared" si="26"/>
        <v/>
      </c>
      <c r="L882" s="545" t="str">
        <f t="shared" si="27"/>
        <v/>
      </c>
    </row>
    <row r="883" spans="11:12" ht="22.5" customHeight="1">
      <c r="K883" s="545" t="str">
        <f t="shared" si="26"/>
        <v/>
      </c>
      <c r="L883" s="545" t="str">
        <f t="shared" si="27"/>
        <v/>
      </c>
    </row>
    <row r="884" spans="11:12" ht="22.5" customHeight="1">
      <c r="K884" s="545" t="str">
        <f t="shared" si="26"/>
        <v/>
      </c>
      <c r="L884" s="545" t="str">
        <f t="shared" si="27"/>
        <v/>
      </c>
    </row>
    <row r="885" spans="11:12" ht="22.5" customHeight="1">
      <c r="K885" s="545" t="str">
        <f t="shared" si="26"/>
        <v/>
      </c>
      <c r="L885" s="545" t="str">
        <f t="shared" si="27"/>
        <v/>
      </c>
    </row>
    <row r="886" spans="11:12" ht="22.5" customHeight="1">
      <c r="K886" s="545" t="str">
        <f t="shared" si="26"/>
        <v/>
      </c>
      <c r="L886" s="545" t="str">
        <f t="shared" si="27"/>
        <v/>
      </c>
    </row>
    <row r="887" spans="11:12" ht="22.5" customHeight="1">
      <c r="K887" s="545" t="str">
        <f t="shared" si="26"/>
        <v/>
      </c>
      <c r="L887" s="545" t="str">
        <f t="shared" si="27"/>
        <v/>
      </c>
    </row>
    <row r="888" spans="11:12" ht="22.5" customHeight="1">
      <c r="K888" s="545" t="str">
        <f t="shared" si="26"/>
        <v/>
      </c>
      <c r="L888" s="545" t="str">
        <f t="shared" si="27"/>
        <v/>
      </c>
    </row>
    <row r="889" spans="11:12" ht="22.5" customHeight="1">
      <c r="K889" s="545" t="str">
        <f t="shared" si="26"/>
        <v/>
      </c>
      <c r="L889" s="545" t="str">
        <f t="shared" si="27"/>
        <v/>
      </c>
    </row>
    <row r="890" spans="11:12" ht="22.5" customHeight="1">
      <c r="K890" s="545" t="str">
        <f t="shared" si="26"/>
        <v/>
      </c>
      <c r="L890" s="545" t="str">
        <f t="shared" si="27"/>
        <v/>
      </c>
    </row>
    <row r="891" spans="11:12" ht="22.5" customHeight="1">
      <c r="K891" s="545" t="str">
        <f t="shared" si="26"/>
        <v/>
      </c>
      <c r="L891" s="545" t="str">
        <f t="shared" si="27"/>
        <v/>
      </c>
    </row>
    <row r="892" spans="11:12" ht="22.5" customHeight="1">
      <c r="K892" s="545" t="str">
        <f t="shared" si="26"/>
        <v/>
      </c>
      <c r="L892" s="545" t="str">
        <f t="shared" si="27"/>
        <v/>
      </c>
    </row>
    <row r="893" spans="11:12" ht="22.5" customHeight="1">
      <c r="K893" s="545" t="str">
        <f t="shared" si="26"/>
        <v/>
      </c>
      <c r="L893" s="545" t="str">
        <f t="shared" si="27"/>
        <v/>
      </c>
    </row>
    <row r="894" spans="11:12" ht="22.5" customHeight="1">
      <c r="K894" s="545" t="str">
        <f t="shared" si="26"/>
        <v/>
      </c>
      <c r="L894" s="545" t="str">
        <f t="shared" si="27"/>
        <v/>
      </c>
    </row>
    <row r="895" spans="11:12" ht="22.5" customHeight="1">
      <c r="K895" s="545" t="str">
        <f t="shared" si="26"/>
        <v/>
      </c>
      <c r="L895" s="545" t="str">
        <f t="shared" si="27"/>
        <v/>
      </c>
    </row>
    <row r="896" spans="11:12" ht="22.5" customHeight="1">
      <c r="K896" s="545" t="str">
        <f t="shared" si="26"/>
        <v/>
      </c>
      <c r="L896" s="545" t="str">
        <f t="shared" si="27"/>
        <v/>
      </c>
    </row>
    <row r="897" spans="11:12" ht="22.5" customHeight="1">
      <c r="K897" s="545" t="str">
        <f t="shared" ref="K897:K960" si="28">IF(A897="","",ROW())</f>
        <v/>
      </c>
      <c r="L897" s="545" t="str">
        <f t="shared" ref="L897:L960" si="29">IFERROR(INDEX($A$1:$A$1000,SMALL($K$1:$K$1000,ROW(A897))),"")</f>
        <v/>
      </c>
    </row>
    <row r="898" spans="11:12" ht="22.5" customHeight="1">
      <c r="K898" s="545" t="str">
        <f t="shared" si="28"/>
        <v/>
      </c>
      <c r="L898" s="545" t="str">
        <f t="shared" si="29"/>
        <v/>
      </c>
    </row>
    <row r="899" spans="11:12" ht="22.5" customHeight="1">
      <c r="K899" s="545" t="str">
        <f t="shared" si="28"/>
        <v/>
      </c>
      <c r="L899" s="545" t="str">
        <f t="shared" si="29"/>
        <v/>
      </c>
    </row>
    <row r="900" spans="11:12" ht="22.5" customHeight="1">
      <c r="K900" s="545" t="str">
        <f t="shared" si="28"/>
        <v/>
      </c>
      <c r="L900" s="545" t="str">
        <f t="shared" si="29"/>
        <v/>
      </c>
    </row>
    <row r="901" spans="11:12" ht="22.5" customHeight="1">
      <c r="K901" s="545" t="str">
        <f t="shared" si="28"/>
        <v/>
      </c>
      <c r="L901" s="545" t="str">
        <f t="shared" si="29"/>
        <v/>
      </c>
    </row>
    <row r="902" spans="11:12" ht="22.5" customHeight="1">
      <c r="K902" s="545" t="str">
        <f t="shared" si="28"/>
        <v/>
      </c>
      <c r="L902" s="545" t="str">
        <f t="shared" si="29"/>
        <v/>
      </c>
    </row>
    <row r="903" spans="11:12" ht="22.5" customHeight="1">
      <c r="K903" s="545" t="str">
        <f t="shared" si="28"/>
        <v/>
      </c>
      <c r="L903" s="545" t="str">
        <f t="shared" si="29"/>
        <v/>
      </c>
    </row>
    <row r="904" spans="11:12" ht="22.5" customHeight="1">
      <c r="K904" s="545" t="str">
        <f t="shared" si="28"/>
        <v/>
      </c>
      <c r="L904" s="545" t="str">
        <f t="shared" si="29"/>
        <v/>
      </c>
    </row>
    <row r="905" spans="11:12" ht="22.5" customHeight="1">
      <c r="K905" s="545" t="str">
        <f t="shared" si="28"/>
        <v/>
      </c>
      <c r="L905" s="545" t="str">
        <f t="shared" si="29"/>
        <v/>
      </c>
    </row>
    <row r="906" spans="11:12" ht="22.5" customHeight="1">
      <c r="K906" s="545" t="str">
        <f t="shared" si="28"/>
        <v/>
      </c>
      <c r="L906" s="545" t="str">
        <f t="shared" si="29"/>
        <v/>
      </c>
    </row>
    <row r="907" spans="11:12" ht="22.5" customHeight="1">
      <c r="K907" s="545" t="str">
        <f t="shared" si="28"/>
        <v/>
      </c>
      <c r="L907" s="545" t="str">
        <f t="shared" si="29"/>
        <v/>
      </c>
    </row>
    <row r="908" spans="11:12" ht="22.5" customHeight="1">
      <c r="K908" s="545" t="str">
        <f t="shared" si="28"/>
        <v/>
      </c>
      <c r="L908" s="545" t="str">
        <f t="shared" si="29"/>
        <v/>
      </c>
    </row>
    <row r="909" spans="11:12" ht="22.5" customHeight="1">
      <c r="K909" s="545" t="str">
        <f t="shared" si="28"/>
        <v/>
      </c>
      <c r="L909" s="545" t="str">
        <f t="shared" si="29"/>
        <v/>
      </c>
    </row>
    <row r="910" spans="11:12" ht="22.5" customHeight="1">
      <c r="K910" s="545" t="str">
        <f t="shared" si="28"/>
        <v/>
      </c>
      <c r="L910" s="545" t="str">
        <f t="shared" si="29"/>
        <v/>
      </c>
    </row>
    <row r="911" spans="11:12" ht="22.5" customHeight="1">
      <c r="K911" s="545" t="str">
        <f t="shared" si="28"/>
        <v/>
      </c>
      <c r="L911" s="545" t="str">
        <f t="shared" si="29"/>
        <v/>
      </c>
    </row>
    <row r="912" spans="11:12" ht="22.5" customHeight="1">
      <c r="K912" s="545" t="str">
        <f t="shared" si="28"/>
        <v/>
      </c>
      <c r="L912" s="545" t="str">
        <f t="shared" si="29"/>
        <v/>
      </c>
    </row>
    <row r="913" spans="11:12" ht="22.5" customHeight="1">
      <c r="K913" s="545" t="str">
        <f t="shared" si="28"/>
        <v/>
      </c>
      <c r="L913" s="545" t="str">
        <f t="shared" si="29"/>
        <v/>
      </c>
    </row>
    <row r="914" spans="11:12" ht="22.5" customHeight="1">
      <c r="K914" s="545" t="str">
        <f t="shared" si="28"/>
        <v/>
      </c>
      <c r="L914" s="545" t="str">
        <f t="shared" si="29"/>
        <v/>
      </c>
    </row>
    <row r="915" spans="11:12" ht="22.5" customHeight="1">
      <c r="K915" s="545" t="str">
        <f t="shared" si="28"/>
        <v/>
      </c>
      <c r="L915" s="545" t="str">
        <f t="shared" si="29"/>
        <v/>
      </c>
    </row>
    <row r="916" spans="11:12" ht="22.5" customHeight="1">
      <c r="K916" s="545" t="str">
        <f t="shared" si="28"/>
        <v/>
      </c>
      <c r="L916" s="545" t="str">
        <f t="shared" si="29"/>
        <v/>
      </c>
    </row>
    <row r="917" spans="11:12" ht="22.5" customHeight="1">
      <c r="K917" s="545" t="str">
        <f t="shared" si="28"/>
        <v/>
      </c>
      <c r="L917" s="545" t="str">
        <f t="shared" si="29"/>
        <v/>
      </c>
    </row>
    <row r="918" spans="11:12" ht="22.5" customHeight="1">
      <c r="K918" s="545" t="str">
        <f t="shared" si="28"/>
        <v/>
      </c>
      <c r="L918" s="545" t="str">
        <f t="shared" si="29"/>
        <v/>
      </c>
    </row>
    <row r="919" spans="11:12" ht="22.5" customHeight="1">
      <c r="K919" s="545" t="str">
        <f t="shared" si="28"/>
        <v/>
      </c>
      <c r="L919" s="545" t="str">
        <f t="shared" si="29"/>
        <v/>
      </c>
    </row>
    <row r="920" spans="11:12" ht="22.5" customHeight="1">
      <c r="K920" s="545" t="str">
        <f t="shared" si="28"/>
        <v/>
      </c>
      <c r="L920" s="545" t="str">
        <f t="shared" si="29"/>
        <v/>
      </c>
    </row>
    <row r="921" spans="11:12" ht="22.5" customHeight="1">
      <c r="K921" s="545" t="str">
        <f t="shared" si="28"/>
        <v/>
      </c>
      <c r="L921" s="545" t="str">
        <f t="shared" si="29"/>
        <v/>
      </c>
    </row>
    <row r="922" spans="11:12" ht="22.5" customHeight="1">
      <c r="K922" s="545" t="str">
        <f t="shared" si="28"/>
        <v/>
      </c>
      <c r="L922" s="545" t="str">
        <f t="shared" si="29"/>
        <v/>
      </c>
    </row>
    <row r="923" spans="11:12" ht="22.5" customHeight="1">
      <c r="K923" s="545" t="str">
        <f t="shared" si="28"/>
        <v/>
      </c>
      <c r="L923" s="545" t="str">
        <f t="shared" si="29"/>
        <v/>
      </c>
    </row>
    <row r="924" spans="11:12" ht="22.5" customHeight="1">
      <c r="K924" s="545" t="str">
        <f t="shared" si="28"/>
        <v/>
      </c>
      <c r="L924" s="545" t="str">
        <f t="shared" si="29"/>
        <v/>
      </c>
    </row>
    <row r="925" spans="11:12" ht="22.5" customHeight="1">
      <c r="K925" s="545" t="str">
        <f t="shared" si="28"/>
        <v/>
      </c>
      <c r="L925" s="545" t="str">
        <f t="shared" si="29"/>
        <v/>
      </c>
    </row>
    <row r="926" spans="11:12" ht="22.5" customHeight="1">
      <c r="K926" s="545" t="str">
        <f t="shared" si="28"/>
        <v/>
      </c>
      <c r="L926" s="545" t="str">
        <f t="shared" si="29"/>
        <v/>
      </c>
    </row>
    <row r="927" spans="11:12" ht="22.5" customHeight="1">
      <c r="K927" s="545" t="str">
        <f t="shared" si="28"/>
        <v/>
      </c>
      <c r="L927" s="545" t="str">
        <f t="shared" si="29"/>
        <v/>
      </c>
    </row>
    <row r="928" spans="11:12" ht="22.5" customHeight="1">
      <c r="K928" s="545" t="str">
        <f t="shared" si="28"/>
        <v/>
      </c>
      <c r="L928" s="545" t="str">
        <f t="shared" si="29"/>
        <v/>
      </c>
    </row>
    <row r="929" spans="11:12" ht="22.5" customHeight="1">
      <c r="K929" s="545" t="str">
        <f t="shared" si="28"/>
        <v/>
      </c>
      <c r="L929" s="545" t="str">
        <f t="shared" si="29"/>
        <v/>
      </c>
    </row>
    <row r="930" spans="11:12" ht="22.5" customHeight="1">
      <c r="K930" s="545" t="str">
        <f t="shared" si="28"/>
        <v/>
      </c>
      <c r="L930" s="545" t="str">
        <f t="shared" si="29"/>
        <v/>
      </c>
    </row>
    <row r="931" spans="11:12" ht="22.5" customHeight="1">
      <c r="K931" s="545" t="str">
        <f t="shared" si="28"/>
        <v/>
      </c>
      <c r="L931" s="545" t="str">
        <f t="shared" si="29"/>
        <v/>
      </c>
    </row>
    <row r="932" spans="11:12" ht="22.5" customHeight="1">
      <c r="K932" s="545" t="str">
        <f t="shared" si="28"/>
        <v/>
      </c>
      <c r="L932" s="545" t="str">
        <f t="shared" si="29"/>
        <v/>
      </c>
    </row>
    <row r="933" spans="11:12" ht="22.5" customHeight="1">
      <c r="K933" s="545" t="str">
        <f t="shared" si="28"/>
        <v/>
      </c>
      <c r="L933" s="545" t="str">
        <f t="shared" si="29"/>
        <v/>
      </c>
    </row>
    <row r="934" spans="11:12" ht="22.5" customHeight="1">
      <c r="K934" s="545" t="str">
        <f t="shared" si="28"/>
        <v/>
      </c>
      <c r="L934" s="545" t="str">
        <f t="shared" si="29"/>
        <v/>
      </c>
    </row>
    <row r="935" spans="11:12" ht="22.5" customHeight="1">
      <c r="K935" s="545" t="str">
        <f t="shared" si="28"/>
        <v/>
      </c>
      <c r="L935" s="545" t="str">
        <f t="shared" si="29"/>
        <v/>
      </c>
    </row>
    <row r="936" spans="11:12" ht="22.5" customHeight="1">
      <c r="K936" s="545" t="str">
        <f t="shared" si="28"/>
        <v/>
      </c>
      <c r="L936" s="545" t="str">
        <f t="shared" si="29"/>
        <v/>
      </c>
    </row>
    <row r="937" spans="11:12" ht="22.5" customHeight="1">
      <c r="K937" s="545" t="str">
        <f t="shared" si="28"/>
        <v/>
      </c>
      <c r="L937" s="545" t="str">
        <f t="shared" si="29"/>
        <v/>
      </c>
    </row>
    <row r="938" spans="11:12" ht="22.5" customHeight="1">
      <c r="K938" s="545" t="str">
        <f t="shared" si="28"/>
        <v/>
      </c>
      <c r="L938" s="545" t="str">
        <f t="shared" si="29"/>
        <v/>
      </c>
    </row>
    <row r="939" spans="11:12" ht="22.5" customHeight="1">
      <c r="K939" s="545" t="str">
        <f t="shared" si="28"/>
        <v/>
      </c>
      <c r="L939" s="545" t="str">
        <f t="shared" si="29"/>
        <v/>
      </c>
    </row>
    <row r="940" spans="11:12" ht="22.5" customHeight="1">
      <c r="K940" s="545" t="str">
        <f t="shared" si="28"/>
        <v/>
      </c>
      <c r="L940" s="545" t="str">
        <f t="shared" si="29"/>
        <v/>
      </c>
    </row>
    <row r="941" spans="11:12" ht="22.5" customHeight="1">
      <c r="K941" s="545" t="str">
        <f t="shared" si="28"/>
        <v/>
      </c>
      <c r="L941" s="545" t="str">
        <f t="shared" si="29"/>
        <v/>
      </c>
    </row>
    <row r="942" spans="11:12" ht="22.5" customHeight="1">
      <c r="K942" s="545" t="str">
        <f t="shared" si="28"/>
        <v/>
      </c>
      <c r="L942" s="545" t="str">
        <f t="shared" si="29"/>
        <v/>
      </c>
    </row>
    <row r="943" spans="11:12" ht="22.5" customHeight="1">
      <c r="K943" s="545" t="str">
        <f t="shared" si="28"/>
        <v/>
      </c>
      <c r="L943" s="545" t="str">
        <f t="shared" si="29"/>
        <v/>
      </c>
    </row>
    <row r="944" spans="11:12" ht="22.5" customHeight="1">
      <c r="K944" s="545" t="str">
        <f t="shared" si="28"/>
        <v/>
      </c>
      <c r="L944" s="545" t="str">
        <f t="shared" si="29"/>
        <v/>
      </c>
    </row>
    <row r="945" spans="11:12" ht="22.5" customHeight="1">
      <c r="K945" s="545" t="str">
        <f t="shared" si="28"/>
        <v/>
      </c>
      <c r="L945" s="545" t="str">
        <f t="shared" si="29"/>
        <v/>
      </c>
    </row>
    <row r="946" spans="11:12" ht="22.5" customHeight="1">
      <c r="K946" s="545" t="str">
        <f t="shared" si="28"/>
        <v/>
      </c>
      <c r="L946" s="545" t="str">
        <f t="shared" si="29"/>
        <v/>
      </c>
    </row>
    <row r="947" spans="11:12" ht="22.5" customHeight="1">
      <c r="K947" s="545" t="str">
        <f t="shared" si="28"/>
        <v/>
      </c>
      <c r="L947" s="545" t="str">
        <f t="shared" si="29"/>
        <v/>
      </c>
    </row>
    <row r="948" spans="11:12" ht="22.5" customHeight="1">
      <c r="K948" s="545" t="str">
        <f t="shared" si="28"/>
        <v/>
      </c>
      <c r="L948" s="545" t="str">
        <f t="shared" si="29"/>
        <v/>
      </c>
    </row>
    <row r="949" spans="11:12" ht="22.5" customHeight="1">
      <c r="K949" s="545" t="str">
        <f t="shared" si="28"/>
        <v/>
      </c>
      <c r="L949" s="545" t="str">
        <f t="shared" si="29"/>
        <v/>
      </c>
    </row>
    <row r="950" spans="11:12" ht="22.5" customHeight="1">
      <c r="K950" s="545" t="str">
        <f t="shared" si="28"/>
        <v/>
      </c>
      <c r="L950" s="545" t="str">
        <f t="shared" si="29"/>
        <v/>
      </c>
    </row>
    <row r="951" spans="11:12" ht="22.5" customHeight="1">
      <c r="K951" s="545" t="str">
        <f t="shared" si="28"/>
        <v/>
      </c>
      <c r="L951" s="545" t="str">
        <f t="shared" si="29"/>
        <v/>
      </c>
    </row>
    <row r="952" spans="11:12" ht="22.5" customHeight="1">
      <c r="K952" s="545" t="str">
        <f t="shared" si="28"/>
        <v/>
      </c>
      <c r="L952" s="545" t="str">
        <f t="shared" si="29"/>
        <v/>
      </c>
    </row>
    <row r="953" spans="11:12" ht="22.5" customHeight="1">
      <c r="K953" s="545" t="str">
        <f t="shared" si="28"/>
        <v/>
      </c>
      <c r="L953" s="545" t="str">
        <f t="shared" si="29"/>
        <v/>
      </c>
    </row>
    <row r="954" spans="11:12" ht="22.5" customHeight="1">
      <c r="K954" s="545" t="str">
        <f t="shared" si="28"/>
        <v/>
      </c>
      <c r="L954" s="545" t="str">
        <f t="shared" si="29"/>
        <v/>
      </c>
    </row>
    <row r="955" spans="11:12" ht="22.5" customHeight="1">
      <c r="K955" s="545" t="str">
        <f t="shared" si="28"/>
        <v/>
      </c>
      <c r="L955" s="545" t="str">
        <f t="shared" si="29"/>
        <v/>
      </c>
    </row>
    <row r="956" spans="11:12" ht="22.5" customHeight="1">
      <c r="K956" s="545" t="str">
        <f t="shared" si="28"/>
        <v/>
      </c>
      <c r="L956" s="545" t="str">
        <f t="shared" si="29"/>
        <v/>
      </c>
    </row>
    <row r="957" spans="11:12" ht="22.5" customHeight="1">
      <c r="K957" s="545" t="str">
        <f t="shared" si="28"/>
        <v/>
      </c>
      <c r="L957" s="545" t="str">
        <f t="shared" si="29"/>
        <v/>
      </c>
    </row>
    <row r="958" spans="11:12" ht="22.5" customHeight="1">
      <c r="K958" s="545" t="str">
        <f t="shared" si="28"/>
        <v/>
      </c>
      <c r="L958" s="545" t="str">
        <f t="shared" si="29"/>
        <v/>
      </c>
    </row>
    <row r="959" spans="11:12" ht="22.5" customHeight="1">
      <c r="K959" s="545" t="str">
        <f t="shared" si="28"/>
        <v/>
      </c>
      <c r="L959" s="545" t="str">
        <f t="shared" si="29"/>
        <v/>
      </c>
    </row>
    <row r="960" spans="11:12" ht="22.5" customHeight="1">
      <c r="K960" s="545" t="str">
        <f t="shared" si="28"/>
        <v/>
      </c>
      <c r="L960" s="545" t="str">
        <f t="shared" si="29"/>
        <v/>
      </c>
    </row>
    <row r="961" spans="11:12" ht="22.5" customHeight="1">
      <c r="K961" s="545" t="str">
        <f t="shared" ref="K961:K999" si="30">IF(A961="","",ROW())</f>
        <v/>
      </c>
      <c r="L961" s="545" t="str">
        <f t="shared" ref="L961:L1000" si="31">IFERROR(INDEX($A$1:$A$1000,SMALL($K$1:$K$1000,ROW(A961))),"")</f>
        <v/>
      </c>
    </row>
    <row r="962" spans="11:12" ht="22.5" customHeight="1">
      <c r="K962" s="545" t="str">
        <f t="shared" si="30"/>
        <v/>
      </c>
      <c r="L962" s="545" t="str">
        <f t="shared" si="31"/>
        <v/>
      </c>
    </row>
    <row r="963" spans="11:12" ht="22.5" customHeight="1">
      <c r="K963" s="545" t="str">
        <f t="shared" si="30"/>
        <v/>
      </c>
      <c r="L963" s="545" t="str">
        <f t="shared" si="31"/>
        <v/>
      </c>
    </row>
    <row r="964" spans="11:12" ht="22.5" customHeight="1">
      <c r="K964" s="545" t="str">
        <f t="shared" si="30"/>
        <v/>
      </c>
      <c r="L964" s="545" t="str">
        <f t="shared" si="31"/>
        <v/>
      </c>
    </row>
    <row r="965" spans="11:12" ht="22.5" customHeight="1">
      <c r="K965" s="545" t="str">
        <f t="shared" si="30"/>
        <v/>
      </c>
      <c r="L965" s="545" t="str">
        <f t="shared" si="31"/>
        <v/>
      </c>
    </row>
    <row r="966" spans="11:12" ht="22.5" customHeight="1">
      <c r="K966" s="545" t="str">
        <f t="shared" si="30"/>
        <v/>
      </c>
      <c r="L966" s="545" t="str">
        <f t="shared" si="31"/>
        <v/>
      </c>
    </row>
    <row r="967" spans="11:12" ht="22.5" customHeight="1">
      <c r="K967" s="545" t="str">
        <f t="shared" si="30"/>
        <v/>
      </c>
      <c r="L967" s="545" t="str">
        <f t="shared" si="31"/>
        <v/>
      </c>
    </row>
    <row r="968" spans="11:12" ht="22.5" customHeight="1">
      <c r="K968" s="545" t="str">
        <f t="shared" si="30"/>
        <v/>
      </c>
      <c r="L968" s="545" t="str">
        <f t="shared" si="31"/>
        <v/>
      </c>
    </row>
    <row r="969" spans="11:12" ht="22.5" customHeight="1">
      <c r="K969" s="545" t="str">
        <f t="shared" si="30"/>
        <v/>
      </c>
      <c r="L969" s="545" t="str">
        <f t="shared" si="31"/>
        <v/>
      </c>
    </row>
    <row r="970" spans="11:12" ht="22.5" customHeight="1">
      <c r="K970" s="545" t="str">
        <f t="shared" si="30"/>
        <v/>
      </c>
      <c r="L970" s="545" t="str">
        <f t="shared" si="31"/>
        <v/>
      </c>
    </row>
    <row r="971" spans="11:12" ht="22.5" customHeight="1">
      <c r="K971" s="545" t="str">
        <f t="shared" si="30"/>
        <v/>
      </c>
      <c r="L971" s="545" t="str">
        <f t="shared" si="31"/>
        <v/>
      </c>
    </row>
    <row r="972" spans="11:12" ht="22.5" customHeight="1">
      <c r="K972" s="545" t="str">
        <f t="shared" si="30"/>
        <v/>
      </c>
      <c r="L972" s="545" t="str">
        <f t="shared" si="31"/>
        <v/>
      </c>
    </row>
    <row r="973" spans="11:12" ht="22.5" customHeight="1">
      <c r="K973" s="545" t="str">
        <f t="shared" si="30"/>
        <v/>
      </c>
      <c r="L973" s="545" t="str">
        <f t="shared" si="31"/>
        <v/>
      </c>
    </row>
    <row r="974" spans="11:12" ht="22.5" customHeight="1">
      <c r="K974" s="545" t="str">
        <f t="shared" si="30"/>
        <v/>
      </c>
      <c r="L974" s="545" t="str">
        <f t="shared" si="31"/>
        <v/>
      </c>
    </row>
    <row r="975" spans="11:12" ht="22.5" customHeight="1">
      <c r="K975" s="545" t="str">
        <f t="shared" si="30"/>
        <v/>
      </c>
      <c r="L975" s="545" t="str">
        <f t="shared" si="31"/>
        <v/>
      </c>
    </row>
    <row r="976" spans="11:12" ht="22.5" customHeight="1">
      <c r="K976" s="545" t="str">
        <f t="shared" si="30"/>
        <v/>
      </c>
      <c r="L976" s="545" t="str">
        <f t="shared" si="31"/>
        <v/>
      </c>
    </row>
    <row r="977" spans="11:12" ht="22.5" customHeight="1">
      <c r="K977" s="545" t="str">
        <f t="shared" si="30"/>
        <v/>
      </c>
      <c r="L977" s="545" t="str">
        <f t="shared" si="31"/>
        <v/>
      </c>
    </row>
    <row r="978" spans="11:12" ht="22.5" customHeight="1">
      <c r="K978" s="545" t="str">
        <f t="shared" si="30"/>
        <v/>
      </c>
      <c r="L978" s="545" t="str">
        <f t="shared" si="31"/>
        <v/>
      </c>
    </row>
    <row r="979" spans="11:12" ht="22.5" customHeight="1">
      <c r="K979" s="545" t="str">
        <f t="shared" si="30"/>
        <v/>
      </c>
      <c r="L979" s="545" t="str">
        <f t="shared" si="31"/>
        <v/>
      </c>
    </row>
    <row r="980" spans="11:12" ht="22.5" customHeight="1">
      <c r="K980" s="545" t="str">
        <f t="shared" si="30"/>
        <v/>
      </c>
      <c r="L980" s="545" t="str">
        <f t="shared" si="31"/>
        <v/>
      </c>
    </row>
    <row r="981" spans="11:12" ht="22.5" customHeight="1">
      <c r="K981" s="545" t="str">
        <f t="shared" si="30"/>
        <v/>
      </c>
      <c r="L981" s="545" t="str">
        <f t="shared" si="31"/>
        <v/>
      </c>
    </row>
    <row r="982" spans="11:12" ht="22.5" customHeight="1">
      <c r="K982" s="545" t="str">
        <f t="shared" si="30"/>
        <v/>
      </c>
      <c r="L982" s="545" t="str">
        <f t="shared" si="31"/>
        <v/>
      </c>
    </row>
    <row r="983" spans="11:12" ht="22.5" customHeight="1">
      <c r="K983" s="545" t="str">
        <f t="shared" si="30"/>
        <v/>
      </c>
      <c r="L983" s="545" t="str">
        <f t="shared" si="31"/>
        <v/>
      </c>
    </row>
    <row r="984" spans="11:12" ht="22.5" customHeight="1">
      <c r="K984" s="545" t="str">
        <f t="shared" si="30"/>
        <v/>
      </c>
      <c r="L984" s="545" t="str">
        <f t="shared" si="31"/>
        <v/>
      </c>
    </row>
    <row r="985" spans="11:12" ht="22.5" customHeight="1">
      <c r="K985" s="545" t="str">
        <f t="shared" si="30"/>
        <v/>
      </c>
      <c r="L985" s="545" t="str">
        <f t="shared" si="31"/>
        <v/>
      </c>
    </row>
    <row r="986" spans="11:12" ht="22.5" customHeight="1">
      <c r="K986" s="545" t="str">
        <f t="shared" si="30"/>
        <v/>
      </c>
      <c r="L986" s="545" t="str">
        <f t="shared" si="31"/>
        <v/>
      </c>
    </row>
    <row r="987" spans="11:12" ht="22.5" customHeight="1">
      <c r="K987" s="545" t="str">
        <f t="shared" si="30"/>
        <v/>
      </c>
      <c r="L987" s="545" t="str">
        <f t="shared" si="31"/>
        <v/>
      </c>
    </row>
    <row r="988" spans="11:12" ht="22.5" customHeight="1">
      <c r="K988" s="545" t="str">
        <f t="shared" si="30"/>
        <v/>
      </c>
      <c r="L988" s="545" t="str">
        <f t="shared" si="31"/>
        <v/>
      </c>
    </row>
    <row r="989" spans="11:12" ht="22.5" customHeight="1">
      <c r="K989" s="545" t="str">
        <f t="shared" si="30"/>
        <v/>
      </c>
      <c r="L989" s="545" t="str">
        <f t="shared" si="31"/>
        <v/>
      </c>
    </row>
    <row r="990" spans="11:12" ht="22.5" customHeight="1">
      <c r="K990" s="545" t="str">
        <f t="shared" si="30"/>
        <v/>
      </c>
      <c r="L990" s="545" t="str">
        <f t="shared" si="31"/>
        <v/>
      </c>
    </row>
    <row r="991" spans="11:12" ht="22.5" customHeight="1">
      <c r="K991" s="545" t="str">
        <f t="shared" si="30"/>
        <v/>
      </c>
      <c r="L991" s="545" t="str">
        <f t="shared" si="31"/>
        <v/>
      </c>
    </row>
    <row r="992" spans="11:12" ht="22.5" customHeight="1">
      <c r="K992" s="545" t="str">
        <f t="shared" si="30"/>
        <v/>
      </c>
      <c r="L992" s="545" t="str">
        <f t="shared" si="31"/>
        <v/>
      </c>
    </row>
    <row r="993" spans="11:12" ht="22.5" customHeight="1">
      <c r="K993" s="545" t="str">
        <f t="shared" si="30"/>
        <v/>
      </c>
      <c r="L993" s="545" t="str">
        <f t="shared" si="31"/>
        <v/>
      </c>
    </row>
    <row r="994" spans="11:12" ht="22.5" customHeight="1">
      <c r="K994" s="545" t="str">
        <f t="shared" si="30"/>
        <v/>
      </c>
      <c r="L994" s="545" t="str">
        <f t="shared" si="31"/>
        <v/>
      </c>
    </row>
    <row r="995" spans="11:12" ht="22.5" customHeight="1">
      <c r="K995" s="545" t="str">
        <f t="shared" si="30"/>
        <v/>
      </c>
      <c r="L995" s="545" t="str">
        <f t="shared" si="31"/>
        <v/>
      </c>
    </row>
    <row r="996" spans="11:12" ht="22.5" customHeight="1">
      <c r="K996" s="545" t="str">
        <f t="shared" si="30"/>
        <v/>
      </c>
      <c r="L996" s="545" t="str">
        <f t="shared" si="31"/>
        <v/>
      </c>
    </row>
    <row r="997" spans="11:12" ht="22.5" customHeight="1">
      <c r="K997" s="545" t="str">
        <f t="shared" si="30"/>
        <v/>
      </c>
      <c r="L997" s="545" t="str">
        <f t="shared" si="31"/>
        <v/>
      </c>
    </row>
    <row r="998" spans="11:12" ht="22.5" customHeight="1">
      <c r="K998" s="545" t="str">
        <f t="shared" si="30"/>
        <v/>
      </c>
      <c r="L998" s="545" t="str">
        <f t="shared" si="31"/>
        <v/>
      </c>
    </row>
    <row r="999" spans="11:12" ht="22.5" customHeight="1">
      <c r="K999" s="545" t="str">
        <f t="shared" si="30"/>
        <v/>
      </c>
      <c r="L999" s="545" t="str">
        <f t="shared" si="31"/>
        <v/>
      </c>
    </row>
    <row r="1000" spans="11:12" ht="22.5" customHeight="1">
      <c r="L1000" s="545"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zoomScale="60" zoomScaleNormal="60" workbookViewId="0"/>
  </sheetViews>
  <sheetFormatPr baseColWidth="10" defaultColWidth="10.5" defaultRowHeight="25"/>
  <cols>
    <col min="1" max="1" width="27.6640625" style="546" customWidth="1"/>
    <col min="2" max="2" width="27.1640625" style="546" customWidth="1"/>
    <col min="3" max="3" width="10.83203125" style="547" customWidth="1"/>
    <col min="4" max="5" width="8.5" style="547" customWidth="1"/>
    <col min="6" max="6" width="12.33203125" style="528" customWidth="1"/>
    <col min="7" max="7" width="27.6640625" style="546" customWidth="1"/>
    <col min="8" max="8" width="27.1640625" style="546" customWidth="1"/>
    <col min="9" max="9" width="10.83203125" style="547" customWidth="1"/>
    <col min="10" max="11" width="8.5" style="547" customWidth="1"/>
    <col min="12" max="1024" width="10.5" style="528"/>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J24"/>
  <sheetViews>
    <sheetView zoomScale="60" zoomScaleNormal="60" workbookViewId="0"/>
  </sheetViews>
  <sheetFormatPr baseColWidth="10" defaultColWidth="10.33203125" defaultRowHeight="14"/>
  <cols>
    <col min="1" max="1" width="26.83203125" style="446" customWidth="1"/>
    <col min="2" max="2" width="28.1640625" style="446" customWidth="1"/>
    <col min="3" max="3" width="9.33203125" style="112" customWidth="1"/>
    <col min="4" max="4" width="22.33203125" style="446" customWidth="1"/>
    <col min="5" max="5" width="10.5" style="112" customWidth="1"/>
    <col min="6" max="6" width="10.5" style="447" hidden="1" customWidth="1"/>
    <col min="7" max="7" width="18.6640625" style="446" customWidth="1"/>
    <col min="8" max="9" width="7.83203125" style="112" customWidth="1"/>
    <col min="10" max="1024" width="10.33203125" style="447"/>
  </cols>
  <sheetData>
    <row r="1" spans="1:9" ht="22.5" customHeight="1">
      <c r="A1" s="446">
        <f>cp_bl!A1</f>
        <v>0</v>
      </c>
    </row>
    <row r="2" spans="1:9" ht="22.5" customHeight="1">
      <c r="A2" s="372"/>
      <c r="B2" s="372"/>
      <c r="C2" s="267"/>
      <c r="D2" s="372"/>
      <c r="E2" s="267"/>
      <c r="F2" s="267"/>
      <c r="G2" s="372"/>
      <c r="H2" s="267"/>
      <c r="I2" s="267"/>
    </row>
    <row r="3" spans="1:9" ht="22.5" customHeight="1">
      <c r="A3" s="372"/>
      <c r="B3" s="372"/>
      <c r="C3" s="267"/>
      <c r="D3" s="372"/>
      <c r="E3" s="267"/>
      <c r="F3" s="267"/>
      <c r="G3" s="372"/>
      <c r="H3" s="267"/>
      <c r="I3" s="267"/>
    </row>
    <row r="4" spans="1:9" ht="22.5" customHeight="1">
      <c r="A4" s="372"/>
      <c r="B4" s="372"/>
      <c r="C4" s="267"/>
      <c r="D4" s="372"/>
      <c r="E4" s="267"/>
      <c r="F4" s="267"/>
      <c r="G4" s="372"/>
      <c r="H4" s="267"/>
      <c r="I4" s="267"/>
    </row>
    <row r="5" spans="1:9" ht="22.5" customHeight="1">
      <c r="A5" s="372"/>
      <c r="B5" s="372"/>
      <c r="C5" s="267"/>
      <c r="D5" s="372"/>
      <c r="E5" s="267"/>
      <c r="F5" s="267"/>
      <c r="G5" s="372"/>
      <c r="H5" s="267"/>
      <c r="I5" s="267"/>
    </row>
    <row r="6" spans="1:9" ht="22.5" customHeight="1">
      <c r="A6" s="372"/>
      <c r="B6" s="372"/>
      <c r="C6" s="267"/>
      <c r="D6" s="372"/>
      <c r="E6" s="267"/>
      <c r="F6" s="267"/>
      <c r="G6" s="372"/>
      <c r="H6" s="267"/>
      <c r="I6" s="267"/>
    </row>
    <row r="7" spans="1:9" ht="22.5" customHeight="1">
      <c r="A7" s="372"/>
      <c r="B7" s="372"/>
      <c r="C7" s="267"/>
      <c r="D7" s="372"/>
      <c r="E7" s="267"/>
      <c r="F7" s="267"/>
      <c r="G7" s="372"/>
      <c r="H7" s="267"/>
      <c r="I7" s="267"/>
    </row>
    <row r="8" spans="1:9" ht="22.5" customHeight="1">
      <c r="A8" s="372"/>
      <c r="B8" s="372"/>
      <c r="C8" s="267"/>
      <c r="D8" s="372"/>
      <c r="E8" s="267"/>
      <c r="F8" s="267"/>
      <c r="G8" s="372"/>
      <c r="H8" s="267"/>
      <c r="I8" s="267"/>
    </row>
    <row r="9" spans="1:9" ht="22.5" customHeight="1">
      <c r="A9" s="372"/>
      <c r="B9" s="372"/>
      <c r="C9" s="267"/>
      <c r="D9" s="372"/>
      <c r="E9" s="267"/>
      <c r="F9" s="267"/>
      <c r="G9" s="372"/>
      <c r="H9" s="267"/>
      <c r="I9" s="267"/>
    </row>
    <row r="10" spans="1:9" ht="22.5" customHeight="1">
      <c r="A10" s="372"/>
      <c r="B10" s="372"/>
      <c r="C10" s="267"/>
      <c r="D10" s="372"/>
      <c r="E10" s="267"/>
      <c r="F10" s="267"/>
      <c r="G10" s="372"/>
      <c r="H10" s="267"/>
      <c r="I10" s="267"/>
    </row>
    <row r="11" spans="1:9" ht="22.5" customHeight="1">
      <c r="A11" s="372"/>
      <c r="B11" s="372"/>
      <c r="C11" s="267"/>
      <c r="D11" s="372"/>
      <c r="E11" s="267"/>
      <c r="F11" s="267"/>
      <c r="G11" s="372"/>
      <c r="H11" s="267"/>
      <c r="I11" s="267"/>
    </row>
    <row r="12" spans="1:9" ht="22.5" customHeight="1">
      <c r="A12" s="372"/>
      <c r="B12" s="372"/>
      <c r="C12" s="267"/>
      <c r="D12" s="372"/>
      <c r="E12" s="267"/>
      <c r="F12" s="267"/>
      <c r="G12" s="372"/>
      <c r="H12" s="267"/>
      <c r="I12" s="267"/>
    </row>
    <row r="13" spans="1:9" ht="22.5" customHeight="1">
      <c r="A13" s="372"/>
      <c r="B13" s="372"/>
      <c r="C13" s="267"/>
      <c r="D13" s="372"/>
      <c r="E13" s="267"/>
      <c r="F13" s="267"/>
      <c r="G13" s="372"/>
      <c r="H13" s="267"/>
      <c r="I13" s="267"/>
    </row>
    <row r="14" spans="1:9" ht="22.5" customHeight="1">
      <c r="A14" s="372"/>
      <c r="B14" s="372"/>
      <c r="C14" s="267"/>
      <c r="D14" s="372"/>
      <c r="E14" s="267"/>
      <c r="F14" s="267"/>
      <c r="G14" s="372"/>
      <c r="H14" s="267"/>
      <c r="I14" s="267"/>
    </row>
    <row r="15" spans="1:9" ht="22.5" customHeight="1">
      <c r="A15" s="372"/>
      <c r="B15" s="372"/>
      <c r="C15" s="267"/>
      <c r="D15" s="372"/>
      <c r="E15" s="267"/>
      <c r="F15" s="267"/>
      <c r="G15" s="372"/>
      <c r="H15" s="267"/>
      <c r="I15" s="267"/>
    </row>
    <row r="16" spans="1:9" ht="22.5" customHeight="1">
      <c r="A16" s="372"/>
      <c r="B16" s="372"/>
      <c r="C16" s="267"/>
      <c r="D16" s="372"/>
      <c r="E16" s="267"/>
      <c r="F16" s="267"/>
      <c r="G16" s="372"/>
      <c r="H16" s="267"/>
      <c r="I16" s="267"/>
    </row>
    <row r="17" spans="1:9" ht="22.5" customHeight="1">
      <c r="A17" s="372"/>
      <c r="B17" s="372"/>
      <c r="C17" s="267"/>
      <c r="D17" s="372"/>
      <c r="E17" s="267"/>
      <c r="F17" s="267"/>
      <c r="G17" s="372"/>
      <c r="H17" s="267"/>
      <c r="I17" s="267"/>
    </row>
    <row r="18" spans="1:9" ht="22.5" customHeight="1">
      <c r="A18" s="372"/>
      <c r="B18" s="372"/>
      <c r="C18" s="267"/>
      <c r="D18" s="372"/>
      <c r="E18" s="267"/>
      <c r="F18" s="267"/>
      <c r="G18" s="372"/>
      <c r="H18" s="267"/>
      <c r="I18" s="267"/>
    </row>
    <row r="19" spans="1:9" ht="22.5" customHeight="1">
      <c r="A19" s="372"/>
      <c r="B19" s="372"/>
      <c r="C19" s="267"/>
      <c r="D19" s="372"/>
      <c r="E19" s="267"/>
      <c r="F19" s="267"/>
      <c r="G19" s="372"/>
      <c r="H19" s="267"/>
      <c r="I19" s="267"/>
    </row>
    <row r="20" spans="1:9" ht="22.5" customHeight="1">
      <c r="A20" s="372"/>
      <c r="B20" s="372"/>
      <c r="C20" s="267"/>
      <c r="D20" s="372"/>
      <c r="E20" s="267"/>
      <c r="F20" s="267"/>
      <c r="G20" s="372"/>
      <c r="H20" s="267"/>
      <c r="I20" s="267"/>
    </row>
    <row r="21" spans="1:9" ht="22.5" customHeight="1">
      <c r="A21" s="372"/>
      <c r="B21" s="372"/>
      <c r="C21" s="267"/>
      <c r="D21" s="372"/>
      <c r="E21" s="267"/>
      <c r="F21" s="267"/>
      <c r="G21" s="372"/>
      <c r="H21" s="267"/>
      <c r="I21" s="267"/>
    </row>
    <row r="22" spans="1:9" ht="22.5" customHeight="1">
      <c r="A22" s="372"/>
      <c r="B22" s="372"/>
      <c r="C22" s="267"/>
      <c r="D22" s="372"/>
      <c r="E22" s="267"/>
      <c r="F22" s="267"/>
      <c r="G22" s="372"/>
      <c r="H22" s="267"/>
      <c r="I22" s="267"/>
    </row>
    <row r="23" spans="1:9" ht="22.5" customHeight="1">
      <c r="A23" s="372"/>
      <c r="B23" s="372"/>
      <c r="C23" s="267"/>
      <c r="D23" s="372"/>
      <c r="E23" s="267"/>
      <c r="F23" s="267"/>
      <c r="G23" s="372"/>
      <c r="H23" s="267"/>
      <c r="I23" s="267"/>
    </row>
    <row r="24" spans="1:9" ht="22.5" customHeight="1">
      <c r="A24" s="372"/>
      <c r="B24" s="372"/>
      <c r="C24" s="267"/>
      <c r="D24" s="372"/>
      <c r="E24" s="267"/>
      <c r="F24" s="267"/>
      <c r="G24" s="372"/>
      <c r="H24" s="267"/>
      <c r="I24" s="267"/>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zoomScale="60" zoomScaleNormal="60" workbookViewId="0">
      <selection activeCell="AR38" sqref="AR38"/>
    </sheetView>
  </sheetViews>
  <sheetFormatPr baseColWidth="10" defaultColWidth="10.6640625" defaultRowHeight="20"/>
  <cols>
    <col min="1" max="1" width="2" style="105" customWidth="1"/>
    <col min="2" max="2" width="9.33203125" style="105" customWidth="1"/>
    <col min="3" max="3" width="6.6640625" style="105" customWidth="1"/>
    <col min="4" max="4" width="3.5" style="105" customWidth="1"/>
    <col min="5" max="5" width="3" style="105" customWidth="1"/>
    <col min="6" max="6" width="3.5" style="105" customWidth="1"/>
    <col min="7" max="7" width="3" style="105" customWidth="1"/>
    <col min="8" max="8" width="3.5" style="105" customWidth="1"/>
    <col min="9" max="9" width="4.83203125" style="105" customWidth="1"/>
    <col min="10" max="10" width="7" style="105" customWidth="1"/>
    <col min="11" max="11" width="5.1640625" style="105" customWidth="1"/>
    <col min="12" max="13" width="3" style="105" customWidth="1"/>
    <col min="14" max="14" width="3.5" style="105" customWidth="1"/>
    <col min="15" max="15" width="3" style="105" customWidth="1"/>
    <col min="16" max="16" width="6.1640625" style="105" customWidth="1"/>
    <col min="17" max="17" width="9.33203125" style="105" customWidth="1"/>
    <col min="18" max="18" width="9.1640625" style="105" customWidth="1"/>
    <col min="19" max="19" width="4.6640625" style="105" customWidth="1"/>
    <col min="20" max="20" width="4" style="105" customWidth="1"/>
    <col min="21" max="21" width="4.6640625" style="105" customWidth="1"/>
    <col min="22" max="22" width="4.33203125" style="105" customWidth="1"/>
    <col min="23" max="23" width="4.6640625" style="105" customWidth="1"/>
    <col min="24" max="24" width="6.6640625" style="105" customWidth="1"/>
    <col min="25" max="26" width="2.1640625" style="105" customWidth="1"/>
    <col min="27" max="27" width="8" style="105" customWidth="1"/>
    <col min="28" max="54" width="3.5" style="105" customWidth="1"/>
    <col min="55" max="1016" width="10.6640625" style="105"/>
    <col min="1017" max="1024" width="10.5" customWidth="1"/>
  </cols>
  <sheetData>
    <row r="1" spans="1:39" ht="4.5" customHeight="1"/>
    <row r="2" spans="1:39" ht="19.5" customHeight="1">
      <c r="B2" s="9" t="s">
        <v>41</v>
      </c>
      <c r="C2" s="9"/>
      <c r="D2" s="9"/>
      <c r="E2" s="9"/>
      <c r="F2" s="9"/>
      <c r="G2" s="9"/>
      <c r="H2" s="9"/>
      <c r="I2" s="9"/>
      <c r="J2" s="9"/>
      <c r="K2" s="9"/>
      <c r="L2" s="9"/>
      <c r="M2" s="9"/>
      <c r="N2" s="9"/>
      <c r="O2" s="9"/>
      <c r="P2" s="9"/>
      <c r="Q2" s="9"/>
      <c r="R2" s="9"/>
      <c r="S2" s="9"/>
      <c r="T2" s="9"/>
      <c r="U2" s="9"/>
      <c r="V2" s="9"/>
      <c r="W2" s="9"/>
      <c r="X2" s="9"/>
      <c r="AA2" s="106"/>
    </row>
    <row r="3" spans="1:39" ht="17.25" customHeight="1">
      <c r="B3" s="9" t="s">
        <v>42</v>
      </c>
      <c r="C3" s="9"/>
      <c r="D3" s="8">
        <f ca="1">TODAY()</f>
        <v>46027</v>
      </c>
      <c r="E3" s="8"/>
      <c r="F3" s="8"/>
      <c r="G3" s="8"/>
      <c r="H3" s="8"/>
      <c r="I3" s="8"/>
      <c r="J3" s="8"/>
      <c r="K3" s="8"/>
      <c r="L3" s="8"/>
      <c r="M3" s="8"/>
      <c r="N3" s="8"/>
      <c r="O3" s="8"/>
      <c r="P3" s="8"/>
      <c r="Q3" s="8"/>
      <c r="R3" s="8"/>
      <c r="S3" s="8"/>
      <c r="T3" s="8"/>
      <c r="U3" s="8"/>
      <c r="V3" s="8"/>
      <c r="W3" s="8"/>
      <c r="X3" s="8"/>
    </row>
    <row r="4" spans="1:39" ht="24.75" customHeight="1">
      <c r="B4" s="107"/>
      <c r="D4" s="108"/>
    </row>
    <row r="5" spans="1:39" ht="34.5" customHeight="1">
      <c r="B5" s="7" t="s">
        <v>43</v>
      </c>
      <c r="C5" s="7"/>
      <c r="D5" s="7"/>
      <c r="E5" s="7"/>
      <c r="F5" s="7">
        <f>S55+S65+D79+D95+J95+S92+D122+L124+T123+D138</f>
        <v>0</v>
      </c>
      <c r="G5" s="7"/>
      <c r="H5" s="7"/>
      <c r="I5" s="7"/>
      <c r="K5" s="7" t="s">
        <v>44</v>
      </c>
      <c r="L5" s="7"/>
      <c r="M5" s="7"/>
      <c r="N5" s="7"/>
      <c r="O5" s="7"/>
      <c r="P5" s="7"/>
      <c r="Q5" s="109">
        <f>U55+U65+V92+F95</f>
        <v>0</v>
      </c>
      <c r="R5" s="7" t="s">
        <v>45</v>
      </c>
      <c r="S5" s="7"/>
      <c r="T5" s="7"/>
      <c r="U5" s="7"/>
      <c r="V5" s="7"/>
      <c r="W5" s="7"/>
      <c r="X5" s="109">
        <f>W55+H95</f>
        <v>0</v>
      </c>
    </row>
    <row r="6" spans="1:39" ht="24.75" customHeight="1">
      <c r="H6" s="110"/>
      <c r="I6" s="110"/>
      <c r="J6" s="110"/>
      <c r="K6" s="110"/>
      <c r="L6" s="110"/>
      <c r="M6" s="110"/>
      <c r="N6" s="110"/>
      <c r="O6" s="110"/>
      <c r="P6" s="110"/>
    </row>
    <row r="7" spans="1:39" ht="24" customHeight="1">
      <c r="A7" s="111"/>
      <c r="C7" s="9" t="s">
        <v>46</v>
      </c>
      <c r="D7" s="9"/>
      <c r="E7" s="9"/>
      <c r="F7" s="9"/>
      <c r="G7" s="9"/>
      <c r="H7" s="9"/>
      <c r="I7" s="9"/>
      <c r="J7" s="9"/>
      <c r="K7" s="9"/>
      <c r="L7" s="9"/>
      <c r="M7" s="9"/>
      <c r="N7" s="9"/>
      <c r="O7" s="9"/>
      <c r="R7" s="9" t="s">
        <v>19</v>
      </c>
      <c r="S7" s="9"/>
      <c r="T7" s="9"/>
      <c r="U7" s="9"/>
      <c r="V7" s="9"/>
      <c r="W7" s="9"/>
      <c r="X7" s="9"/>
      <c r="AA7" s="112"/>
    </row>
    <row r="8" spans="1:39" ht="24" customHeight="1">
      <c r="C8" s="113" t="s">
        <v>47</v>
      </c>
      <c r="D8" s="9" t="s">
        <v>48</v>
      </c>
      <c r="E8" s="9"/>
      <c r="F8" s="9"/>
      <c r="G8" s="9"/>
      <c r="H8" s="9"/>
      <c r="I8" s="9"/>
      <c r="J8" s="9"/>
      <c r="K8" s="9"/>
      <c r="L8" s="9"/>
      <c r="M8" s="9"/>
      <c r="N8" s="9"/>
      <c r="O8" s="9"/>
      <c r="R8" s="114" t="s">
        <v>47</v>
      </c>
      <c r="S8" s="9" t="s">
        <v>48</v>
      </c>
      <c r="T8" s="9"/>
      <c r="U8" s="9"/>
      <c r="V8" s="9"/>
      <c r="W8" s="9"/>
      <c r="X8" s="9"/>
      <c r="AB8" s="6" t="s">
        <v>49</v>
      </c>
      <c r="AC8" s="6"/>
      <c r="AD8" s="6"/>
      <c r="AE8" s="6"/>
      <c r="AF8" s="6"/>
      <c r="AG8" s="6"/>
      <c r="AH8" s="6"/>
      <c r="AI8" s="6"/>
      <c r="AJ8" s="6"/>
    </row>
    <row r="9" spans="1:39" ht="24" customHeight="1">
      <c r="B9" s="115" t="s">
        <v>50</v>
      </c>
      <c r="C9" s="116">
        <f>recette!B4</f>
        <v>1000</v>
      </c>
      <c r="D9" s="5">
        <f>quantite_matiere!B11+quantite_matiere!C11+quantite_matiere!D11</f>
        <v>0</v>
      </c>
      <c r="E9" s="5"/>
      <c r="F9" s="5"/>
      <c r="G9" s="5"/>
      <c r="H9" s="5"/>
      <c r="I9" s="5"/>
      <c r="J9" s="5"/>
      <c r="K9" s="5"/>
      <c r="L9" s="5"/>
      <c r="M9" s="5"/>
      <c r="N9" s="5"/>
      <c r="O9" s="5"/>
      <c r="Q9" s="115" t="s">
        <v>51</v>
      </c>
      <c r="R9" s="117">
        <f>recette!AL4</f>
        <v>1000</v>
      </c>
      <c r="S9" s="5">
        <f>quantite_matiere!AM11+quantite_matiere!AN11</f>
        <v>0</v>
      </c>
      <c r="T9" s="5"/>
      <c r="U9" s="5"/>
      <c r="V9" s="5"/>
      <c r="W9" s="5"/>
      <c r="X9" s="5"/>
      <c r="AA9" s="118"/>
      <c r="AB9" s="6"/>
      <c r="AC9" s="6"/>
      <c r="AD9" s="6"/>
      <c r="AE9" s="6"/>
      <c r="AF9" s="6"/>
      <c r="AG9" s="6"/>
      <c r="AH9" s="6"/>
      <c r="AI9" s="6"/>
      <c r="AJ9" s="6"/>
    </row>
    <row r="10" spans="1:39" ht="24" customHeight="1">
      <c r="B10" s="114" t="s">
        <v>52</v>
      </c>
      <c r="C10" s="119">
        <f>recette!B9</f>
        <v>700</v>
      </c>
      <c r="D10" s="5">
        <f>quantite_matiere!B16+quantite_matiere!C16+quantite_matiere!D16</f>
        <v>0</v>
      </c>
      <c r="E10" s="5"/>
      <c r="F10" s="5"/>
      <c r="G10" s="5"/>
      <c r="H10" s="5"/>
      <c r="I10" s="5"/>
      <c r="J10" s="5"/>
      <c r="K10" s="5"/>
      <c r="L10" s="5"/>
      <c r="M10" s="5"/>
      <c r="N10" s="5"/>
      <c r="O10" s="5"/>
      <c r="Q10" s="120" t="s">
        <v>52</v>
      </c>
      <c r="R10" s="121">
        <f>recette!AL9</f>
        <v>800</v>
      </c>
      <c r="S10" s="5">
        <f>quantite_matiere!AM16+quantite_matiere!AN16</f>
        <v>0</v>
      </c>
      <c r="T10" s="5"/>
      <c r="U10" s="5"/>
      <c r="V10" s="5"/>
      <c r="W10" s="5"/>
      <c r="X10" s="5"/>
      <c r="AB10" s="4" t="s">
        <v>46</v>
      </c>
      <c r="AC10" s="4"/>
      <c r="AD10" s="4"/>
      <c r="AE10" s="4"/>
      <c r="AF10" s="4"/>
      <c r="AG10" s="3"/>
      <c r="AH10" s="3"/>
      <c r="AI10" s="3"/>
      <c r="AJ10" s="3"/>
    </row>
    <row r="11" spans="1:39" ht="24" customHeight="1">
      <c r="B11" s="115" t="s">
        <v>53</v>
      </c>
      <c r="C11" s="119">
        <f>recette!B10</f>
        <v>17</v>
      </c>
      <c r="D11" s="5">
        <f>quantite_matiere!B17+quantite_matiere!C17+quantite_matiere!D17</f>
        <v>0</v>
      </c>
      <c r="E11" s="5"/>
      <c r="F11" s="5"/>
      <c r="G11" s="5"/>
      <c r="H11" s="5"/>
      <c r="I11" s="5"/>
      <c r="J11" s="5"/>
      <c r="K11" s="5"/>
      <c r="L11" s="5"/>
      <c r="M11" s="5"/>
      <c r="N11" s="5"/>
      <c r="O11" s="5"/>
      <c r="Q11" s="115" t="s">
        <v>53</v>
      </c>
      <c r="R11" s="121">
        <f>recette!AL10</f>
        <v>16</v>
      </c>
      <c r="S11" s="5">
        <f>quantite_matiere!AM17+quantite_matiere!AN17</f>
        <v>0</v>
      </c>
      <c r="T11" s="5"/>
      <c r="U11" s="5"/>
      <c r="V11" s="5"/>
      <c r="W11" s="5"/>
      <c r="X11" s="5"/>
      <c r="Z11" s="118"/>
      <c r="AA11" s="118"/>
      <c r="AB11" s="2" t="s">
        <v>54</v>
      </c>
      <c r="AC11" s="2"/>
      <c r="AD11" s="2"/>
      <c r="AE11" s="2"/>
      <c r="AF11" s="2"/>
      <c r="AG11" s="3"/>
      <c r="AH11" s="3"/>
      <c r="AI11" s="3"/>
      <c r="AJ11" s="3"/>
    </row>
    <row r="12" spans="1:39" ht="24" customHeight="1">
      <c r="B12" s="114" t="s">
        <v>55</v>
      </c>
      <c r="C12" s="119">
        <f>recette!B11</f>
        <v>200</v>
      </c>
      <c r="D12" s="5">
        <f>quantite_matiere!B18+quantite_matiere!C18+quantite_matiere!D18</f>
        <v>0</v>
      </c>
      <c r="E12" s="5"/>
      <c r="F12" s="5"/>
      <c r="G12" s="5"/>
      <c r="H12" s="5"/>
      <c r="I12" s="5"/>
      <c r="J12" s="5"/>
      <c r="K12" s="5"/>
      <c r="L12" s="5"/>
      <c r="M12" s="5"/>
      <c r="N12" s="5"/>
      <c r="O12" s="5"/>
      <c r="Q12" s="120" t="s">
        <v>56</v>
      </c>
      <c r="R12" s="121">
        <f>recette!AL11</f>
        <v>220</v>
      </c>
      <c r="S12" s="5">
        <f>quantite_matiere!AM18+quantite_matiere!AN18</f>
        <v>0</v>
      </c>
      <c r="T12" s="5"/>
      <c r="U12" s="5"/>
      <c r="V12" s="5"/>
      <c r="W12" s="5"/>
      <c r="X12" s="5"/>
      <c r="Z12" s="123"/>
      <c r="AB12" s="1" t="s">
        <v>57</v>
      </c>
      <c r="AC12" s="1"/>
      <c r="AD12" s="1"/>
      <c r="AE12" s="1"/>
      <c r="AF12" s="1"/>
      <c r="AG12" s="3"/>
      <c r="AH12" s="3"/>
      <c r="AI12" s="3"/>
      <c r="AJ12" s="3"/>
      <c r="AK12" s="124"/>
      <c r="AL12" s="124"/>
      <c r="AM12" s="124"/>
    </row>
    <row r="13" spans="1:39" ht="24" customHeight="1">
      <c r="B13" s="548" t="s">
        <v>58</v>
      </c>
      <c r="C13" s="548"/>
      <c r="D13" s="5">
        <f>quantite_matiere!B52+quantite_matiere!C52+quantite_matiere!D52</f>
        <v>0</v>
      </c>
      <c r="E13" s="5"/>
      <c r="F13" s="5"/>
      <c r="G13" s="5"/>
      <c r="H13" s="5"/>
      <c r="I13" s="5"/>
      <c r="J13" s="5"/>
      <c r="K13" s="5"/>
      <c r="L13" s="5"/>
      <c r="M13" s="5"/>
      <c r="N13" s="5"/>
      <c r="O13" s="5"/>
      <c r="P13" s="125"/>
      <c r="Q13" s="120" t="s">
        <v>59</v>
      </c>
      <c r="R13" s="121">
        <f>recette!AL22</f>
        <v>87</v>
      </c>
      <c r="S13" s="5">
        <f>quantite_matiere!AM28+quantite_matiere!AN28</f>
        <v>0</v>
      </c>
      <c r="T13" s="5"/>
      <c r="U13" s="5"/>
      <c r="V13" s="5"/>
      <c r="W13" s="5"/>
      <c r="X13" s="5"/>
      <c r="Z13" s="118"/>
      <c r="AA13" s="118"/>
      <c r="AB13" s="549" t="s">
        <v>60</v>
      </c>
      <c r="AC13" s="549"/>
      <c r="AD13" s="549"/>
      <c r="AE13" s="549"/>
      <c r="AF13" s="549"/>
      <c r="AG13" s="3"/>
      <c r="AH13" s="3"/>
      <c r="AI13" s="3"/>
      <c r="AJ13" s="3"/>
      <c r="AK13" s="124"/>
      <c r="AL13" s="124"/>
      <c r="AM13" s="124"/>
    </row>
    <row r="14" spans="1:39" ht="24" customHeight="1">
      <c r="B14" s="126" t="s">
        <v>61</v>
      </c>
      <c r="C14" s="127">
        <f>recette!C14</f>
        <v>0</v>
      </c>
      <c r="D14" s="5">
        <f>quantite_matiere!C20</f>
        <v>0</v>
      </c>
      <c r="E14" s="5"/>
      <c r="F14" s="5"/>
      <c r="G14" s="5"/>
      <c r="H14" s="5"/>
      <c r="I14" s="5"/>
      <c r="J14" s="5"/>
      <c r="K14" s="5"/>
      <c r="L14" s="5"/>
      <c r="M14" s="5"/>
      <c r="N14" s="5"/>
      <c r="O14" s="5"/>
      <c r="Q14" s="115" t="s">
        <v>62</v>
      </c>
      <c r="R14" s="121">
        <v>3</v>
      </c>
      <c r="S14" s="5">
        <f>quantite_matiere!AM33+quantite_matiere!AN33</f>
        <v>0</v>
      </c>
      <c r="T14" s="5"/>
      <c r="U14" s="5"/>
      <c r="V14" s="5"/>
      <c r="W14" s="5"/>
      <c r="X14" s="5"/>
      <c r="AA14" s="128"/>
      <c r="AB14" s="118"/>
      <c r="AC14" s="129"/>
      <c r="AD14" s="124"/>
      <c r="AE14" s="124"/>
      <c r="AF14" s="124"/>
      <c r="AG14" s="124"/>
      <c r="AH14" s="124"/>
      <c r="AI14" s="124"/>
      <c r="AJ14" s="124"/>
      <c r="AK14" s="124"/>
      <c r="AL14" s="124"/>
      <c r="AM14" s="124"/>
    </row>
    <row r="15" spans="1:39" ht="24" customHeight="1">
      <c r="B15" s="126" t="s">
        <v>63</v>
      </c>
      <c r="C15" s="127">
        <f>recette!D16</f>
        <v>107</v>
      </c>
      <c r="D15" s="5">
        <f>quantite_matiere!D22</f>
        <v>0</v>
      </c>
      <c r="E15" s="5"/>
      <c r="F15" s="5"/>
      <c r="G15" s="5"/>
      <c r="H15" s="5"/>
      <c r="I15" s="5"/>
      <c r="J15" s="5"/>
      <c r="K15" s="5"/>
      <c r="L15" s="5"/>
      <c r="M15" s="5"/>
      <c r="N15" s="5"/>
      <c r="O15" s="5"/>
      <c r="Q15" s="548" t="s">
        <v>64</v>
      </c>
      <c r="R15" s="548"/>
      <c r="S15" s="550">
        <f>quantite_matiere!AM52+quantite_matiere!AN52</f>
        <v>0</v>
      </c>
      <c r="T15" s="550"/>
      <c r="U15" s="550"/>
      <c r="V15" s="550"/>
      <c r="W15" s="550"/>
      <c r="X15" s="550"/>
      <c r="AA15" s="128"/>
      <c r="AC15" s="129"/>
      <c r="AD15" s="124"/>
      <c r="AE15" s="124"/>
      <c r="AF15" s="124"/>
      <c r="AG15" s="124"/>
      <c r="AH15" s="124"/>
      <c r="AI15" s="124"/>
      <c r="AJ15" s="124"/>
      <c r="AK15" s="124"/>
      <c r="AL15" s="124"/>
      <c r="AM15" s="124"/>
    </row>
    <row r="16" spans="1:39" ht="24" customHeight="1">
      <c r="B16" s="126" t="s">
        <v>65</v>
      </c>
      <c r="C16" s="127">
        <f>recette!D17</f>
        <v>92</v>
      </c>
      <c r="D16" s="5">
        <f>quantite_matiere!D23</f>
        <v>0</v>
      </c>
      <c r="E16" s="5"/>
      <c r="F16" s="5"/>
      <c r="G16" s="5"/>
      <c r="H16" s="5"/>
      <c r="I16" s="5"/>
      <c r="J16" s="5"/>
      <c r="K16" s="5"/>
      <c r="L16" s="5"/>
      <c r="M16" s="5"/>
      <c r="N16" s="5"/>
      <c r="O16" s="5"/>
      <c r="Q16" s="120" t="s">
        <v>66</v>
      </c>
      <c r="R16" s="121">
        <f>recette!AL23</f>
        <v>3</v>
      </c>
      <c r="S16" s="5">
        <f>quantite_matiere!AM31</f>
        <v>0</v>
      </c>
      <c r="T16" s="5"/>
      <c r="U16" s="5"/>
      <c r="V16" s="5"/>
      <c r="W16" s="5"/>
      <c r="X16" s="5"/>
      <c r="AA16" s="128"/>
      <c r="AB16" s="128"/>
      <c r="AC16" s="128"/>
      <c r="AD16" s="124"/>
      <c r="AE16" s="124"/>
      <c r="AF16" s="124"/>
      <c r="AG16" s="124"/>
      <c r="AH16" s="124"/>
      <c r="AI16" s="124"/>
      <c r="AJ16" s="124"/>
      <c r="AK16" s="124"/>
      <c r="AL16" s="124"/>
      <c r="AM16" s="124"/>
    </row>
    <row r="17" spans="2:56" ht="24" customHeight="1">
      <c r="B17" s="551"/>
      <c r="C17" s="551"/>
      <c r="D17" s="5" t="s">
        <v>67</v>
      </c>
      <c r="E17" s="5"/>
      <c r="F17" s="5"/>
      <c r="G17" s="5"/>
      <c r="H17" s="5"/>
      <c r="I17" s="5"/>
      <c r="J17" s="5" t="s">
        <v>68</v>
      </c>
      <c r="K17" s="5"/>
      <c r="L17" s="5"/>
      <c r="M17" s="552" t="s">
        <v>69</v>
      </c>
      <c r="N17" s="552"/>
      <c r="O17" s="552"/>
      <c r="Q17" s="120" t="s">
        <v>70</v>
      </c>
      <c r="R17" s="121">
        <f>recette!AL27</f>
        <v>4</v>
      </c>
      <c r="S17" s="5">
        <f>quantite_matiere!AM29</f>
        <v>0</v>
      </c>
      <c r="T17" s="5"/>
      <c r="U17" s="5"/>
      <c r="V17" s="5"/>
      <c r="W17" s="5"/>
      <c r="X17" s="5"/>
      <c r="AA17" s="128"/>
      <c r="AB17" s="129"/>
      <c r="AC17" s="130"/>
      <c r="AH17" s="130"/>
    </row>
    <row r="18" spans="2:56" ht="24" customHeight="1">
      <c r="B18" s="548" t="s">
        <v>58</v>
      </c>
      <c r="C18" s="548"/>
      <c r="D18" s="5">
        <f>quantite_matiere!B52</f>
        <v>0</v>
      </c>
      <c r="E18" s="5"/>
      <c r="F18" s="5"/>
      <c r="G18" s="5"/>
      <c r="H18" s="5"/>
      <c r="I18" s="5"/>
      <c r="J18" s="5">
        <f>quantite_matiere!C53</f>
        <v>0</v>
      </c>
      <c r="K18" s="5"/>
      <c r="L18" s="5"/>
      <c r="M18" s="5">
        <f>quantite_matiere!D52</f>
        <v>0</v>
      </c>
      <c r="N18" s="5"/>
      <c r="O18" s="5"/>
      <c r="Q18" s="120" t="s">
        <v>71</v>
      </c>
      <c r="R18" s="121">
        <f>recette!AM44</f>
        <v>130</v>
      </c>
      <c r="S18" s="5">
        <f>quantite_matiere!AN50</f>
        <v>0</v>
      </c>
      <c r="T18" s="5"/>
      <c r="U18" s="5"/>
      <c r="V18" s="5"/>
      <c r="W18" s="5"/>
      <c r="X18" s="5"/>
    </row>
    <row r="19" spans="2:56" ht="24" customHeight="1">
      <c r="B19" s="548" t="s">
        <v>72</v>
      </c>
      <c r="C19" s="548"/>
      <c r="D19" s="131">
        <f>quantite_matiere!B2</f>
        <v>0</v>
      </c>
      <c r="E19" s="132" t="s">
        <v>30</v>
      </c>
      <c r="F19" s="131">
        <f>quantite_matiere!B3</f>
        <v>0</v>
      </c>
      <c r="G19" s="133" t="s">
        <v>31</v>
      </c>
      <c r="H19" s="134">
        <f>quantite_matiere!B4</f>
        <v>0</v>
      </c>
      <c r="I19" s="135" t="s">
        <v>32</v>
      </c>
      <c r="J19" s="553">
        <f>quantite_matiere!C3</f>
        <v>0</v>
      </c>
      <c r="K19" s="553"/>
      <c r="L19" s="132" t="s">
        <v>31</v>
      </c>
      <c r="M19" s="553">
        <f>quantite_matiere!D2</f>
        <v>0</v>
      </c>
      <c r="N19" s="553"/>
      <c r="O19" s="132" t="s">
        <v>30</v>
      </c>
      <c r="Q19" s="120" t="s">
        <v>73</v>
      </c>
      <c r="R19" s="136">
        <f>recette!AM24</f>
        <v>3</v>
      </c>
      <c r="S19" s="5">
        <f>quantite_matiere!AN32</f>
        <v>0</v>
      </c>
      <c r="T19" s="5"/>
      <c r="U19" s="5"/>
      <c r="V19" s="5"/>
      <c r="W19" s="5"/>
      <c r="X19" s="5"/>
      <c r="Z19" s="118"/>
      <c r="AC19" s="130"/>
      <c r="AG19" s="130"/>
      <c r="AJ19" s="137"/>
    </row>
    <row r="20" spans="2:56" ht="30.75" customHeight="1">
      <c r="S20" s="5" t="s">
        <v>74</v>
      </c>
      <c r="T20" s="5"/>
      <c r="U20" s="5"/>
      <c r="V20" s="5" t="s">
        <v>75</v>
      </c>
      <c r="W20" s="5"/>
      <c r="X20" s="5"/>
      <c r="AA20" s="118"/>
      <c r="AC20" s="130"/>
      <c r="AG20" s="130"/>
      <c r="AJ20" s="130"/>
    </row>
    <row r="21" spans="2:56" ht="42" customHeight="1">
      <c r="Q21" s="548" t="s">
        <v>64</v>
      </c>
      <c r="R21" s="548"/>
      <c r="S21" s="554">
        <f>quantite_matiere!AM52</f>
        <v>0</v>
      </c>
      <c r="T21" s="554"/>
      <c r="U21" s="554"/>
      <c r="V21" s="555">
        <f>quantite_matiere!AN52</f>
        <v>0</v>
      </c>
      <c r="W21" s="555"/>
      <c r="X21" s="555"/>
      <c r="BD21" s="105">
        <f>D15+D16+M18</f>
        <v>0</v>
      </c>
    </row>
    <row r="22" spans="2:56" ht="24" customHeight="1">
      <c r="Q22" s="548" t="s">
        <v>76</v>
      </c>
      <c r="R22" s="548"/>
      <c r="S22" s="5">
        <f>quantite_matiere!AM2</f>
        <v>0</v>
      </c>
      <c r="T22" s="5"/>
      <c r="U22" s="5"/>
      <c r="V22" s="5">
        <f>quantite_matiere!AN2</f>
        <v>0</v>
      </c>
      <c r="W22" s="5"/>
      <c r="X22" s="5"/>
      <c r="AB22" s="556" t="s">
        <v>77</v>
      </c>
      <c r="AC22" s="556"/>
      <c r="AD22" s="557" t="s">
        <v>78</v>
      </c>
      <c r="AE22" s="557"/>
      <c r="AF22" s="557"/>
      <c r="AG22" s="557"/>
      <c r="AH22" s="557"/>
      <c r="AI22" s="557" t="s">
        <v>79</v>
      </c>
      <c r="AJ22" s="557"/>
      <c r="AK22" s="557"/>
      <c r="AL22" s="557"/>
      <c r="AM22" s="557"/>
    </row>
    <row r="23" spans="2:56" ht="24" customHeight="1">
      <c r="Q23" s="558" t="s">
        <v>80</v>
      </c>
      <c r="R23" s="558"/>
      <c r="S23" s="559">
        <f>S22/8</f>
        <v>0</v>
      </c>
      <c r="T23" s="559"/>
      <c r="U23" s="559"/>
      <c r="V23" s="559">
        <f>V22/8</f>
        <v>0</v>
      </c>
      <c r="W23" s="559"/>
      <c r="X23" s="559"/>
      <c r="AB23" s="120" t="s">
        <v>81</v>
      </c>
      <c r="AC23" s="139">
        <f>recette!AE2</f>
        <v>0</v>
      </c>
      <c r="AD23" s="5" t="s">
        <v>82</v>
      </c>
      <c r="AE23" s="5"/>
      <c r="AF23" s="5"/>
      <c r="AG23" s="5"/>
      <c r="AH23" s="5"/>
      <c r="AI23" s="5"/>
      <c r="AJ23" s="5"/>
      <c r="AK23" s="5"/>
      <c r="AL23" s="5"/>
      <c r="AM23" s="5"/>
    </row>
    <row r="24" spans="2:56" ht="24" customHeight="1">
      <c r="D24" s="560"/>
      <c r="E24" s="560"/>
      <c r="F24" s="560"/>
      <c r="G24" s="560"/>
      <c r="H24" s="560"/>
      <c r="I24" s="560"/>
      <c r="J24" s="560"/>
      <c r="K24" s="560"/>
      <c r="L24" s="560"/>
      <c r="M24" s="560"/>
      <c r="N24" s="560"/>
      <c r="O24" s="560"/>
      <c r="Q24" s="118"/>
      <c r="R24" s="125"/>
      <c r="S24" s="554"/>
      <c r="T24" s="554"/>
      <c r="U24" s="554"/>
      <c r="V24" s="554"/>
      <c r="W24" s="554"/>
      <c r="X24" s="554"/>
      <c r="AB24" s="138" t="s">
        <v>52</v>
      </c>
      <c r="AC24" s="140">
        <f>recette!AE6</f>
        <v>0</v>
      </c>
      <c r="AD24" s="557" t="s">
        <v>83</v>
      </c>
      <c r="AE24" s="557"/>
      <c r="AF24" s="557"/>
      <c r="AG24" s="557"/>
      <c r="AH24" s="557"/>
      <c r="AI24" s="557"/>
      <c r="AJ24" s="557"/>
      <c r="AK24" s="557"/>
      <c r="AL24" s="557"/>
      <c r="AM24" s="557"/>
    </row>
    <row r="25" spans="2:56" ht="24" customHeight="1">
      <c r="C25" s="9" t="s">
        <v>54</v>
      </c>
      <c r="D25" s="9"/>
      <c r="E25" s="9"/>
      <c r="F25" s="9"/>
      <c r="G25" s="9"/>
      <c r="H25" s="9"/>
      <c r="I25" s="9"/>
      <c r="J25" s="9"/>
      <c r="K25" s="9"/>
      <c r="L25" s="9"/>
      <c r="M25" s="9"/>
      <c r="N25" s="9"/>
      <c r="O25" s="9"/>
      <c r="Q25" s="123"/>
      <c r="R25" s="139"/>
      <c r="S25" s="554"/>
      <c r="T25" s="554"/>
      <c r="U25" s="554"/>
      <c r="V25" s="554"/>
      <c r="W25" s="554"/>
      <c r="X25" s="554"/>
      <c r="AA25" s="125"/>
      <c r="AB25" s="120" t="s">
        <v>53</v>
      </c>
      <c r="AC25" s="139">
        <f>recette!AE7</f>
        <v>0</v>
      </c>
      <c r="AD25" s="5" t="s">
        <v>84</v>
      </c>
      <c r="AE25" s="5"/>
      <c r="AF25" s="5"/>
      <c r="AG25" s="5"/>
      <c r="AH25" s="5"/>
      <c r="AI25" s="5"/>
      <c r="AJ25" s="5"/>
      <c r="AK25" s="5"/>
      <c r="AL25" s="5"/>
      <c r="AM25" s="5"/>
    </row>
    <row r="26" spans="2:56" ht="24" customHeight="1">
      <c r="C26" s="114" t="s">
        <v>47</v>
      </c>
      <c r="D26" s="9" t="s">
        <v>48</v>
      </c>
      <c r="E26" s="9"/>
      <c r="F26" s="9"/>
      <c r="G26" s="9"/>
      <c r="H26" s="9"/>
      <c r="I26" s="9"/>
      <c r="J26" s="9"/>
      <c r="K26" s="9"/>
      <c r="L26" s="9"/>
      <c r="M26" s="9"/>
      <c r="N26" s="9"/>
      <c r="O26" s="9"/>
      <c r="Q26" s="141"/>
      <c r="R26" s="561" t="s">
        <v>85</v>
      </c>
      <c r="S26" s="561"/>
      <c r="T26" s="561"/>
      <c r="U26" s="561"/>
      <c r="V26" s="561"/>
      <c r="W26" s="561"/>
      <c r="X26" s="561"/>
      <c r="AB26" s="138" t="s">
        <v>55</v>
      </c>
      <c r="AC26" s="140">
        <f>recette!AE8</f>
        <v>0</v>
      </c>
      <c r="AD26" s="557" t="s">
        <v>86</v>
      </c>
      <c r="AE26" s="557"/>
      <c r="AF26" s="557"/>
      <c r="AG26" s="557"/>
      <c r="AH26" s="557"/>
      <c r="AI26" s="557"/>
      <c r="AJ26" s="557"/>
      <c r="AK26" s="557"/>
      <c r="AL26" s="557"/>
      <c r="AM26" s="557"/>
    </row>
    <row r="27" spans="2:56" ht="24" customHeight="1">
      <c r="B27" s="115" t="s">
        <v>50</v>
      </c>
      <c r="C27" s="142">
        <v>600</v>
      </c>
      <c r="D27" s="5">
        <f>quantite_matiere!F11+quantite_matiere!H11+quantite_matiere!G11</f>
        <v>0</v>
      </c>
      <c r="E27" s="5"/>
      <c r="F27" s="5"/>
      <c r="G27" s="5"/>
      <c r="H27" s="5"/>
      <c r="I27" s="5"/>
      <c r="J27" s="5"/>
      <c r="K27" s="5"/>
      <c r="L27" s="5"/>
      <c r="M27" s="5"/>
      <c r="N27" s="5"/>
      <c r="O27" s="5"/>
      <c r="Q27" s="141"/>
      <c r="R27" s="143" t="s">
        <v>47</v>
      </c>
      <c r="S27" s="561" t="s">
        <v>48</v>
      </c>
      <c r="T27" s="561"/>
      <c r="U27" s="561"/>
      <c r="V27" s="561"/>
      <c r="W27" s="561"/>
      <c r="AB27" s="548" t="s">
        <v>58</v>
      </c>
      <c r="AC27" s="548"/>
      <c r="AD27" s="5" t="s">
        <v>87</v>
      </c>
      <c r="AE27" s="5"/>
      <c r="AF27" s="5"/>
      <c r="AG27" s="5"/>
      <c r="AH27" s="5"/>
      <c r="AI27" s="5"/>
      <c r="AJ27" s="5"/>
      <c r="AK27" s="5"/>
      <c r="AL27" s="5"/>
      <c r="AM27" s="5"/>
    </row>
    <row r="28" spans="2:56" ht="24" customHeight="1">
      <c r="B28" s="120" t="s">
        <v>81</v>
      </c>
      <c r="C28" s="144">
        <f>recette!F5</f>
        <v>400</v>
      </c>
      <c r="D28" s="5">
        <f>quantite_matiere!F12+quantite_matiere!H12+quantite_matiere!G12</f>
        <v>0</v>
      </c>
      <c r="E28" s="5"/>
      <c r="F28" s="5"/>
      <c r="G28" s="5"/>
      <c r="H28" s="5"/>
      <c r="I28" s="5"/>
      <c r="J28" s="5"/>
      <c r="K28" s="5"/>
      <c r="L28" s="5"/>
      <c r="M28" s="5"/>
      <c r="N28" s="5"/>
      <c r="O28" s="5"/>
      <c r="Q28" s="83" t="s">
        <v>88</v>
      </c>
      <c r="R28" s="145">
        <f>recette!AB2</f>
        <v>925</v>
      </c>
      <c r="S28" s="562">
        <f>quantite_matiere!AB9</f>
        <v>0</v>
      </c>
      <c r="T28" s="562"/>
      <c r="U28" s="562"/>
      <c r="V28" s="562"/>
      <c r="W28" s="562"/>
    </row>
    <row r="29" spans="2:56" ht="24" customHeight="1">
      <c r="B29" s="115" t="s">
        <v>52</v>
      </c>
      <c r="C29" s="146">
        <f>recette!F9</f>
        <v>760</v>
      </c>
      <c r="D29" s="5">
        <f>quantite_matiere!F16+quantite_matiere!H16+quantite_matiere!G16</f>
        <v>0</v>
      </c>
      <c r="E29" s="5"/>
      <c r="F29" s="5"/>
      <c r="G29" s="5"/>
      <c r="H29" s="5"/>
      <c r="I29" s="5"/>
      <c r="J29" s="5"/>
      <c r="K29" s="5"/>
      <c r="L29" s="5"/>
      <c r="M29" s="5"/>
      <c r="N29" s="5"/>
      <c r="O29" s="5"/>
      <c r="Q29" s="147" t="s">
        <v>81</v>
      </c>
      <c r="R29" s="144">
        <f>recette!AB5</f>
        <v>75</v>
      </c>
      <c r="S29" s="562">
        <f>quantite_matiere!AB12</f>
        <v>0</v>
      </c>
      <c r="T29" s="562"/>
      <c r="U29" s="562"/>
      <c r="V29" s="562"/>
      <c r="W29" s="562"/>
    </row>
    <row r="30" spans="2:56" ht="24" customHeight="1">
      <c r="B30" s="120" t="s">
        <v>53</v>
      </c>
      <c r="C30" s="144">
        <f>recette!F10</f>
        <v>16</v>
      </c>
      <c r="D30" s="5">
        <f>quantite_matiere!F17+quantite_matiere!H17+quantite_matiere!G17</f>
        <v>0</v>
      </c>
      <c r="E30" s="5"/>
      <c r="F30" s="5"/>
      <c r="G30" s="5"/>
      <c r="H30" s="5"/>
      <c r="I30" s="5"/>
      <c r="J30" s="5"/>
      <c r="K30" s="5"/>
      <c r="L30" s="5"/>
      <c r="M30" s="5"/>
      <c r="N30" s="5"/>
      <c r="O30" s="5"/>
      <c r="Q30" s="83" t="s">
        <v>52</v>
      </c>
      <c r="R30" s="145">
        <f>recette!AB9</f>
        <v>650</v>
      </c>
      <c r="S30" s="562">
        <f>quantite_matiere!AB16</f>
        <v>0</v>
      </c>
      <c r="T30" s="562"/>
      <c r="U30" s="562"/>
      <c r="V30" s="562"/>
      <c r="W30" s="562"/>
    </row>
    <row r="31" spans="2:56" ht="24" customHeight="1">
      <c r="B31" s="115" t="s">
        <v>55</v>
      </c>
      <c r="C31" s="146">
        <f>recette!F11</f>
        <v>200</v>
      </c>
      <c r="D31" s="5">
        <f>quantite_matiere!F18+quantite_matiere!H18+quantite_matiere!G18</f>
        <v>0</v>
      </c>
      <c r="E31" s="5"/>
      <c r="F31" s="5"/>
      <c r="G31" s="5"/>
      <c r="H31" s="5"/>
      <c r="I31" s="5"/>
      <c r="J31" s="5"/>
      <c r="K31" s="5"/>
      <c r="L31" s="5"/>
      <c r="M31" s="5"/>
      <c r="N31" s="5"/>
      <c r="O31" s="5"/>
      <c r="Q31" s="147" t="s">
        <v>53</v>
      </c>
      <c r="R31" s="144">
        <f>recette!AB10</f>
        <v>16</v>
      </c>
      <c r="S31" s="562">
        <f>quantite_matiere!AB17</f>
        <v>0</v>
      </c>
      <c r="T31" s="562"/>
      <c r="U31" s="562"/>
      <c r="V31" s="562"/>
      <c r="W31" s="562"/>
    </row>
    <row r="32" spans="2:56" ht="24" customHeight="1">
      <c r="B32" s="548" t="s">
        <v>58</v>
      </c>
      <c r="C32" s="548"/>
      <c r="D32" s="5">
        <f>quantite_matiere!F52+quantite_matiere!H52+quantite_matiere!G52</f>
        <v>0</v>
      </c>
      <c r="E32" s="5"/>
      <c r="F32" s="5"/>
      <c r="G32" s="5"/>
      <c r="H32" s="5"/>
      <c r="I32" s="5"/>
      <c r="J32" s="5"/>
      <c r="K32" s="5"/>
      <c r="L32" s="5"/>
      <c r="M32" s="5"/>
      <c r="N32" s="5"/>
      <c r="O32" s="5"/>
      <c r="Q32" s="83" t="s">
        <v>89</v>
      </c>
      <c r="R32" s="145">
        <f>recette!AB12</f>
        <v>200</v>
      </c>
      <c r="S32" s="562">
        <f>quantite_matiere!AB19</f>
        <v>0</v>
      </c>
      <c r="T32" s="562"/>
      <c r="U32" s="562"/>
      <c r="V32" s="562"/>
      <c r="W32" s="562"/>
    </row>
    <row r="33" spans="2:34" ht="24" customHeight="1">
      <c r="B33" s="115" t="s">
        <v>90</v>
      </c>
      <c r="C33" s="146">
        <f>recette!G15</f>
        <v>200</v>
      </c>
      <c r="D33" s="5">
        <f>quantite_matiere!G21</f>
        <v>0</v>
      </c>
      <c r="E33" s="5"/>
      <c r="F33" s="5"/>
      <c r="G33" s="5"/>
      <c r="H33" s="5"/>
      <c r="I33" s="5"/>
      <c r="J33" s="5"/>
      <c r="K33" s="5"/>
      <c r="L33" s="5"/>
      <c r="M33" s="5"/>
      <c r="N33" s="5"/>
      <c r="O33" s="5"/>
      <c r="Q33" s="147" t="s">
        <v>91</v>
      </c>
      <c r="R33" s="144">
        <f>recette!AB22</f>
        <v>38</v>
      </c>
      <c r="S33" s="562">
        <f>quantite_matiere!AB28</f>
        <v>0</v>
      </c>
      <c r="T33" s="562"/>
      <c r="U33" s="562"/>
      <c r="V33" s="562"/>
      <c r="W33" s="562"/>
      <c r="Y33" s="118"/>
    </row>
    <row r="34" spans="2:34" ht="24" customHeight="1">
      <c r="D34" s="9" t="s">
        <v>67</v>
      </c>
      <c r="E34" s="9"/>
      <c r="F34" s="9"/>
      <c r="G34" s="9"/>
      <c r="H34" s="9"/>
      <c r="I34" s="9"/>
      <c r="J34" s="9" t="s">
        <v>90</v>
      </c>
      <c r="K34" s="9"/>
      <c r="L34" s="9"/>
      <c r="M34" s="563"/>
      <c r="N34" s="563"/>
      <c r="O34" s="563"/>
      <c r="Q34" s="83" t="s">
        <v>92</v>
      </c>
      <c r="R34" s="145">
        <f>recette!AB18</f>
        <v>212</v>
      </c>
      <c r="S34" s="562">
        <f>quantite_matiere!AB24</f>
        <v>0</v>
      </c>
      <c r="T34" s="562"/>
      <c r="U34" s="562"/>
      <c r="V34" s="562"/>
      <c r="W34" s="562"/>
    </row>
    <row r="35" spans="2:34" ht="24" customHeight="1">
      <c r="B35" s="548" t="s">
        <v>58</v>
      </c>
      <c r="C35" s="548"/>
      <c r="D35" s="5">
        <f>quantite_matiere!F53</f>
        <v>0</v>
      </c>
      <c r="E35" s="5"/>
      <c r="F35" s="5"/>
      <c r="G35" s="5"/>
      <c r="H35" s="5"/>
      <c r="I35" s="5"/>
      <c r="J35" s="5">
        <f>quantite_matiere!G52</f>
        <v>0</v>
      </c>
      <c r="K35" s="5"/>
      <c r="L35" s="5"/>
      <c r="M35" s="564"/>
      <c r="N35" s="564"/>
      <c r="O35" s="564"/>
      <c r="Q35" s="148" t="s">
        <v>93</v>
      </c>
      <c r="R35" s="149"/>
      <c r="S35" s="562">
        <f>quantite_matiere!AB53</f>
        <v>0</v>
      </c>
      <c r="T35" s="562"/>
      <c r="U35" s="562"/>
      <c r="V35" s="562"/>
      <c r="W35" s="562"/>
    </row>
    <row r="36" spans="2:34" ht="24" customHeight="1">
      <c r="B36" s="548" t="s">
        <v>72</v>
      </c>
      <c r="C36" s="548"/>
      <c r="D36" s="131">
        <f>quantite_matiere!F2</f>
        <v>0</v>
      </c>
      <c r="E36" s="132" t="s">
        <v>30</v>
      </c>
      <c r="F36" s="131">
        <f>quantite_matiere!F3</f>
        <v>0</v>
      </c>
      <c r="G36" s="132" t="s">
        <v>31</v>
      </c>
      <c r="H36" s="150">
        <f>quantite_matiere!F4</f>
        <v>0</v>
      </c>
      <c r="I36" s="132" t="s">
        <v>32</v>
      </c>
      <c r="J36" s="151"/>
      <c r="K36" s="152">
        <f>quantite_matiere!G2</f>
        <v>0</v>
      </c>
      <c r="L36" s="153" t="s">
        <v>30</v>
      </c>
      <c r="M36" s="154"/>
      <c r="N36" s="123"/>
      <c r="O36" s="123"/>
      <c r="Q36" s="565" t="s">
        <v>72</v>
      </c>
      <c r="R36" s="565"/>
      <c r="S36" s="566">
        <f>quantite_matiere!AB2</f>
        <v>0</v>
      </c>
      <c r="T36" s="566"/>
      <c r="U36" s="561" t="s">
        <v>30</v>
      </c>
      <c r="V36" s="561"/>
      <c r="W36" s="561"/>
    </row>
    <row r="37" spans="2:34" ht="39.75" customHeight="1">
      <c r="B37" s="118"/>
      <c r="C37" s="118"/>
      <c r="D37" s="155"/>
      <c r="E37" s="123"/>
      <c r="F37" s="155"/>
      <c r="G37" s="123"/>
      <c r="H37" s="156"/>
      <c r="I37" s="123"/>
      <c r="J37" s="155"/>
      <c r="K37" s="123"/>
      <c r="L37" s="154"/>
      <c r="M37" s="154"/>
      <c r="N37" s="123"/>
      <c r="O37" s="123"/>
      <c r="Q37" s="157"/>
      <c r="R37" s="157"/>
      <c r="S37" s="157"/>
      <c r="T37" s="157"/>
      <c r="U37" s="157"/>
      <c r="V37" s="157"/>
      <c r="W37" s="157"/>
      <c r="X37" s="157"/>
    </row>
    <row r="38" spans="2:34" ht="23.25" customHeight="1">
      <c r="B38" s="7" t="s">
        <v>94</v>
      </c>
      <c r="C38" s="7"/>
      <c r="D38" s="7"/>
      <c r="E38" s="7"/>
      <c r="F38" s="7"/>
      <c r="G38" s="567">
        <f>D12+S12+D31+D50+D63+M118+D118</f>
        <v>0</v>
      </c>
      <c r="H38" s="567"/>
      <c r="I38" s="567"/>
      <c r="J38" s="567"/>
      <c r="K38" s="568" t="s">
        <v>95</v>
      </c>
      <c r="L38" s="568"/>
      <c r="M38" s="568"/>
      <c r="N38" s="568"/>
      <c r="O38" s="568"/>
      <c r="P38" s="568"/>
      <c r="Q38" s="568"/>
      <c r="R38" s="568"/>
      <c r="S38" s="568"/>
      <c r="T38" s="568"/>
      <c r="U38" s="568"/>
      <c r="V38" s="568"/>
      <c r="W38" s="568"/>
      <c r="X38" s="157"/>
    </row>
    <row r="39" spans="2:34" ht="23.25" customHeight="1">
      <c r="B39" s="109"/>
      <c r="C39" s="159"/>
      <c r="D39" s="159"/>
      <c r="E39" s="159"/>
      <c r="F39" s="159"/>
      <c r="G39" s="158"/>
      <c r="H39" s="158"/>
      <c r="I39" s="158"/>
      <c r="J39" s="158"/>
      <c r="K39" s="568"/>
      <c r="L39" s="568"/>
      <c r="M39" s="568"/>
      <c r="N39" s="568"/>
      <c r="O39" s="568"/>
      <c r="P39" s="568"/>
      <c r="Q39" s="568"/>
      <c r="R39" s="568"/>
      <c r="S39" s="568"/>
      <c r="T39" s="568"/>
      <c r="U39" s="568"/>
      <c r="V39" s="568"/>
      <c r="W39" s="568"/>
      <c r="X39" s="157"/>
    </row>
    <row r="40" spans="2:34" ht="19.5" customHeight="1">
      <c r="B40" s="7" t="s">
        <v>96</v>
      </c>
      <c r="C40" s="7"/>
      <c r="D40" s="7"/>
      <c r="E40" s="7"/>
      <c r="F40" s="7"/>
      <c r="G40" s="567">
        <f>S32+S50+S62+D73+S73+D88+S89+D104+L104+Q104+U117+D132</f>
        <v>0</v>
      </c>
      <c r="H40" s="567"/>
      <c r="I40" s="567"/>
      <c r="J40" s="567"/>
      <c r="K40" s="568" t="s">
        <v>97</v>
      </c>
      <c r="L40" s="568"/>
      <c r="M40" s="568"/>
      <c r="N40" s="568"/>
      <c r="O40" s="568"/>
      <c r="P40" s="568"/>
      <c r="Q40" s="568"/>
      <c r="R40" s="568"/>
      <c r="S40" s="568"/>
      <c r="T40" s="568"/>
      <c r="U40" s="568"/>
      <c r="V40" s="568"/>
      <c r="W40" s="568"/>
    </row>
    <row r="41" spans="2:34" ht="19.5" customHeight="1">
      <c r="B41" s="7"/>
      <c r="C41" s="7"/>
      <c r="D41" s="7"/>
      <c r="E41" s="7"/>
      <c r="F41" s="7"/>
      <c r="G41" s="567"/>
      <c r="H41" s="567"/>
      <c r="I41" s="567"/>
      <c r="J41" s="567"/>
      <c r="K41" s="568"/>
      <c r="L41" s="568"/>
      <c r="M41" s="568"/>
      <c r="N41" s="568"/>
      <c r="O41" s="568"/>
      <c r="P41" s="568"/>
      <c r="Q41" s="568"/>
      <c r="R41" s="568"/>
      <c r="S41" s="568"/>
      <c r="T41" s="568"/>
      <c r="U41" s="568"/>
      <c r="V41" s="568"/>
      <c r="W41" s="568"/>
    </row>
    <row r="42" spans="2:34" ht="19.5" customHeight="1">
      <c r="K42" s="568"/>
      <c r="L42" s="568"/>
      <c r="M42" s="568"/>
      <c r="N42" s="568"/>
      <c r="O42" s="568"/>
      <c r="P42" s="568"/>
      <c r="Q42" s="568"/>
      <c r="R42" s="568"/>
      <c r="S42" s="568"/>
      <c r="T42" s="568"/>
      <c r="U42" s="568"/>
      <c r="V42" s="568"/>
      <c r="W42" s="568"/>
    </row>
    <row r="43" spans="2:34" ht="19.5" customHeight="1">
      <c r="Q43" s="109"/>
      <c r="R43" s="109"/>
      <c r="S43" s="109"/>
      <c r="T43" s="109"/>
      <c r="U43" s="109"/>
    </row>
    <row r="44" spans="2:34" ht="24" customHeight="1">
      <c r="C44" s="9" t="s">
        <v>81</v>
      </c>
      <c r="D44" s="9"/>
      <c r="E44" s="9"/>
      <c r="F44" s="9"/>
      <c r="G44" s="9"/>
      <c r="H44" s="9"/>
      <c r="I44" s="9"/>
      <c r="J44" s="9"/>
      <c r="K44" s="9"/>
      <c r="L44" s="9"/>
      <c r="M44" s="9"/>
      <c r="R44" s="9" t="s">
        <v>57</v>
      </c>
      <c r="S44" s="9"/>
      <c r="T44" s="9"/>
      <c r="U44" s="9"/>
      <c r="V44" s="9"/>
      <c r="W44" s="9"/>
      <c r="X44" s="107"/>
      <c r="Y44" s="128"/>
      <c r="Z44" s="128"/>
      <c r="AC44" s="1" t="s">
        <v>57</v>
      </c>
      <c r="AD44" s="1"/>
      <c r="AE44" s="1"/>
      <c r="AF44" s="1"/>
      <c r="AG44" s="1"/>
      <c r="AH44" s="1"/>
    </row>
    <row r="45" spans="2:34" ht="24" customHeight="1">
      <c r="C45" s="114" t="s">
        <v>47</v>
      </c>
      <c r="D45" s="9" t="s">
        <v>48</v>
      </c>
      <c r="E45" s="9"/>
      <c r="F45" s="9"/>
      <c r="G45" s="9"/>
      <c r="H45" s="9"/>
      <c r="I45" s="9"/>
      <c r="J45" s="9"/>
      <c r="K45" s="9"/>
      <c r="L45" s="9"/>
      <c r="M45" s="9"/>
      <c r="R45" s="114" t="s">
        <v>47</v>
      </c>
      <c r="S45" s="9" t="s">
        <v>48</v>
      </c>
      <c r="T45" s="9"/>
      <c r="U45" s="9"/>
      <c r="V45" s="9"/>
      <c r="W45" s="9"/>
      <c r="X45" s="107"/>
      <c r="Y45" s="124"/>
      <c r="Z45" s="124"/>
      <c r="AC45" s="114" t="s">
        <v>47</v>
      </c>
      <c r="AD45" s="9" t="s">
        <v>48</v>
      </c>
      <c r="AE45" s="9"/>
      <c r="AF45" s="9"/>
      <c r="AG45" s="9"/>
      <c r="AH45" s="9"/>
    </row>
    <row r="46" spans="2:34" ht="24" customHeight="1">
      <c r="B46" s="115" t="s">
        <v>98</v>
      </c>
      <c r="C46" s="145">
        <f>recette!J5</f>
        <v>900</v>
      </c>
      <c r="D46" s="5">
        <f>quantite_matiere!J12+quantite_matiere!K12</f>
        <v>0</v>
      </c>
      <c r="E46" s="5"/>
      <c r="F46" s="5"/>
      <c r="G46" s="5"/>
      <c r="H46" s="5"/>
      <c r="I46" s="5"/>
      <c r="J46" s="5"/>
      <c r="K46" s="5"/>
      <c r="L46" s="5"/>
      <c r="M46" s="5"/>
      <c r="Q46" s="9" t="s">
        <v>99</v>
      </c>
      <c r="R46" s="569">
        <f>recette!M6</f>
        <v>1000</v>
      </c>
      <c r="S46" s="5">
        <f>quantite_matiere!M13+quantite_matiere!N13</f>
        <v>0</v>
      </c>
      <c r="T46" s="5"/>
      <c r="U46" s="5"/>
      <c r="V46" s="5"/>
      <c r="W46" s="5"/>
      <c r="X46" s="130"/>
      <c r="Y46" s="124"/>
      <c r="Z46" s="124"/>
      <c r="AA46" s="125"/>
      <c r="AB46" s="160" t="s">
        <v>99</v>
      </c>
      <c r="AC46" s="161">
        <f>recette!Y6</f>
        <v>0</v>
      </c>
      <c r="AD46" s="570" t="s">
        <v>100</v>
      </c>
      <c r="AE46" s="570"/>
      <c r="AF46" s="570"/>
      <c r="AG46" s="570"/>
      <c r="AH46" s="570"/>
    </row>
    <row r="47" spans="2:34" ht="24" customHeight="1">
      <c r="B47" s="115" t="s">
        <v>101</v>
      </c>
      <c r="C47" s="145">
        <v>100</v>
      </c>
      <c r="D47" s="5">
        <f>quantite_matiere!J11+quantite_matiere!K11</f>
        <v>0</v>
      </c>
      <c r="E47" s="5"/>
      <c r="F47" s="5"/>
      <c r="G47" s="5"/>
      <c r="H47" s="5"/>
      <c r="I47" s="5"/>
      <c r="J47" s="5"/>
      <c r="K47" s="5"/>
      <c r="L47" s="5"/>
      <c r="M47" s="5"/>
      <c r="Q47" s="9"/>
      <c r="R47" s="569"/>
      <c r="S47" s="5"/>
      <c r="T47" s="5"/>
      <c r="U47" s="5"/>
      <c r="V47" s="5"/>
      <c r="W47" s="5"/>
      <c r="X47" s="130"/>
      <c r="Y47" s="124"/>
      <c r="Z47" s="124"/>
      <c r="AA47" s="125"/>
      <c r="AB47" s="160"/>
      <c r="AC47" s="161"/>
      <c r="AD47" s="162"/>
    </row>
    <row r="48" spans="2:34" ht="24" customHeight="1">
      <c r="B48" s="120" t="s">
        <v>52</v>
      </c>
      <c r="C48" s="144">
        <f>recette!J9</f>
        <v>850</v>
      </c>
      <c r="D48" s="571">
        <f>quantite_matiere!J16+quantite_matiere!K16</f>
        <v>0</v>
      </c>
      <c r="E48" s="571"/>
      <c r="F48" s="571"/>
      <c r="G48" s="571"/>
      <c r="H48" s="571"/>
      <c r="I48" s="571"/>
      <c r="J48" s="571"/>
      <c r="K48" s="571"/>
      <c r="L48" s="571"/>
      <c r="M48" s="571"/>
      <c r="Q48" s="120" t="s">
        <v>52</v>
      </c>
      <c r="R48" s="144">
        <f>recette!M9</f>
        <v>860</v>
      </c>
      <c r="S48" s="5">
        <f>quantite_matiere!M16+quantite_matiere!N16</f>
        <v>0</v>
      </c>
      <c r="T48" s="5"/>
      <c r="U48" s="5"/>
      <c r="V48" s="5"/>
      <c r="W48" s="5"/>
      <c r="X48" s="130"/>
      <c r="Y48" s="124"/>
      <c r="Z48" s="124"/>
      <c r="AB48" s="120" t="s">
        <v>52</v>
      </c>
      <c r="AC48" s="139">
        <f>recette!Y9</f>
        <v>0</v>
      </c>
      <c r="AD48" s="5" t="s">
        <v>102</v>
      </c>
      <c r="AE48" s="5"/>
      <c r="AF48" s="5"/>
      <c r="AG48" s="5"/>
      <c r="AH48" s="5"/>
    </row>
    <row r="49" spans="2:35" ht="24" customHeight="1">
      <c r="B49" s="115" t="s">
        <v>53</v>
      </c>
      <c r="C49" s="144">
        <f>recette!J10</f>
        <v>16</v>
      </c>
      <c r="D49" s="5">
        <f>quantite_matiere!J17+quantite_matiere!K17</f>
        <v>0</v>
      </c>
      <c r="E49" s="5"/>
      <c r="F49" s="5"/>
      <c r="G49" s="5"/>
      <c r="H49" s="5"/>
      <c r="I49" s="5"/>
      <c r="J49" s="5"/>
      <c r="K49" s="5"/>
      <c r="L49" s="5"/>
      <c r="M49" s="5"/>
      <c r="Q49" s="115" t="s">
        <v>53</v>
      </c>
      <c r="R49" s="144">
        <f>recette!M10</f>
        <v>16</v>
      </c>
      <c r="S49" s="5">
        <f>quantite_matiere!M17+quantite_matiere!N17</f>
        <v>0</v>
      </c>
      <c r="T49" s="5"/>
      <c r="U49" s="5"/>
      <c r="V49" s="5"/>
      <c r="W49" s="5"/>
      <c r="X49" s="163"/>
      <c r="Y49" s="124"/>
      <c r="Z49" s="124"/>
      <c r="AB49" s="160" t="s">
        <v>53</v>
      </c>
      <c r="AC49" s="139">
        <f>recette!Y10</f>
        <v>0</v>
      </c>
      <c r="AD49" s="570" t="s">
        <v>103</v>
      </c>
      <c r="AE49" s="570"/>
      <c r="AF49" s="570"/>
      <c r="AG49" s="570"/>
      <c r="AH49" s="570"/>
    </row>
    <row r="50" spans="2:35" ht="24" customHeight="1">
      <c r="B50" s="120" t="s">
        <v>56</v>
      </c>
      <c r="C50" s="144">
        <f>recette!J11</f>
        <v>200</v>
      </c>
      <c r="D50" s="571">
        <f>quantite_matiere!J18+quantite_matiere!K18</f>
        <v>0</v>
      </c>
      <c r="E50" s="571"/>
      <c r="F50" s="571"/>
      <c r="G50" s="571"/>
      <c r="H50" s="571"/>
      <c r="I50" s="571"/>
      <c r="J50" s="571"/>
      <c r="K50" s="571"/>
      <c r="L50" s="571"/>
      <c r="M50" s="571"/>
      <c r="Q50" s="120" t="s">
        <v>89</v>
      </c>
      <c r="R50" s="144">
        <f>recette!M12</f>
        <v>200</v>
      </c>
      <c r="S50" s="5">
        <f>quantite_matiere!M19+quantite_matiere!N19</f>
        <v>0</v>
      </c>
      <c r="T50" s="5"/>
      <c r="U50" s="5"/>
      <c r="V50" s="5"/>
      <c r="W50" s="5"/>
      <c r="X50" s="130"/>
      <c r="Y50" s="124"/>
      <c r="Z50" s="124"/>
      <c r="AB50" s="120" t="s">
        <v>55</v>
      </c>
      <c r="AC50" s="139">
        <f>recette!Y11</f>
        <v>0</v>
      </c>
      <c r="AD50" s="5" t="s">
        <v>104</v>
      </c>
      <c r="AE50" s="5"/>
      <c r="AF50" s="5"/>
      <c r="AG50" s="5"/>
      <c r="AH50" s="5"/>
    </row>
    <row r="51" spans="2:35" ht="24" customHeight="1">
      <c r="B51" s="548" t="s">
        <v>58</v>
      </c>
      <c r="C51" s="548"/>
      <c r="D51" s="5">
        <f>quantite_matiere!J52+quantite_matiere!K52</f>
        <v>0</v>
      </c>
      <c r="E51" s="5"/>
      <c r="F51" s="5"/>
      <c r="G51" s="5"/>
      <c r="H51" s="5"/>
      <c r="I51" s="5"/>
      <c r="J51" s="5"/>
      <c r="K51" s="5"/>
      <c r="L51" s="5"/>
      <c r="M51" s="5"/>
      <c r="Q51" s="548" t="s">
        <v>93</v>
      </c>
      <c r="R51" s="548"/>
      <c r="S51" s="5">
        <f>quantite_matiere!M53+quantite_matiere!N53</f>
        <v>0</v>
      </c>
      <c r="T51" s="5"/>
      <c r="U51" s="5"/>
      <c r="V51" s="5"/>
      <c r="W51" s="5"/>
      <c r="X51" s="163"/>
      <c r="Y51" s="124"/>
      <c r="Z51" s="124"/>
      <c r="AB51" s="164" t="s">
        <v>93</v>
      </c>
      <c r="AC51" s="164"/>
      <c r="AD51" s="570" t="s">
        <v>105</v>
      </c>
      <c r="AE51" s="570"/>
      <c r="AF51" s="570"/>
      <c r="AG51" s="570"/>
      <c r="AH51" s="570"/>
    </row>
    <row r="52" spans="2:35" ht="24" customHeight="1">
      <c r="B52" s="115" t="s">
        <v>63</v>
      </c>
      <c r="C52" s="165">
        <f>recette!K16</f>
        <v>162</v>
      </c>
      <c r="D52" s="5">
        <f>quantite_matiere!K22</f>
        <v>0</v>
      </c>
      <c r="E52" s="5"/>
      <c r="F52" s="5"/>
      <c r="G52" s="5"/>
      <c r="H52" s="5"/>
      <c r="I52" s="5"/>
      <c r="J52" s="5"/>
      <c r="K52" s="5"/>
      <c r="L52" s="5"/>
      <c r="M52" s="5"/>
      <c r="Q52" s="115"/>
      <c r="R52" s="165">
        <f>recette!N36</f>
        <v>212</v>
      </c>
      <c r="S52" s="5">
        <f>quantite_matiere!N42</f>
        <v>0</v>
      </c>
      <c r="T52" s="5"/>
      <c r="U52" s="5"/>
      <c r="V52" s="5"/>
      <c r="W52" s="5"/>
      <c r="AB52" s="128"/>
      <c r="AC52" s="128"/>
      <c r="AD52" s="166"/>
      <c r="AE52" s="118"/>
      <c r="AF52" s="166"/>
      <c r="AG52" s="118"/>
      <c r="AH52" s="166"/>
    </row>
    <row r="53" spans="2:35" ht="24" customHeight="1">
      <c r="B53" s="551"/>
      <c r="C53" s="551"/>
      <c r="D53" s="5" t="s">
        <v>67</v>
      </c>
      <c r="E53" s="5"/>
      <c r="F53" s="5"/>
      <c r="G53" s="5"/>
      <c r="H53" s="5"/>
      <c r="J53" s="9" t="s">
        <v>63</v>
      </c>
      <c r="K53" s="9"/>
      <c r="L53" s="9"/>
      <c r="M53" s="9"/>
      <c r="Q53" s="551"/>
      <c r="R53" s="551"/>
      <c r="S53" s="5" t="s">
        <v>67</v>
      </c>
      <c r="T53" s="5"/>
      <c r="U53" s="5"/>
      <c r="V53" s="5"/>
      <c r="W53" s="5"/>
      <c r="X53" s="5"/>
    </row>
    <row r="54" spans="2:35" ht="24" customHeight="1">
      <c r="B54" s="548" t="s">
        <v>58</v>
      </c>
      <c r="C54" s="548"/>
      <c r="D54" s="5">
        <f>quantite_matiere!J52</f>
        <v>0</v>
      </c>
      <c r="E54" s="5"/>
      <c r="F54" s="5"/>
      <c r="G54" s="5"/>
      <c r="H54" s="5"/>
      <c r="J54" s="5">
        <f>quantite_matiere!K52</f>
        <v>0</v>
      </c>
      <c r="K54" s="5"/>
      <c r="L54" s="5"/>
      <c r="M54" s="5"/>
      <c r="Q54" s="548" t="s">
        <v>93</v>
      </c>
      <c r="R54" s="548"/>
      <c r="S54" s="5">
        <f>quantite_matiere!M52</f>
        <v>0</v>
      </c>
      <c r="T54" s="5"/>
      <c r="U54" s="5"/>
      <c r="V54" s="5"/>
      <c r="W54" s="5"/>
      <c r="X54" s="5"/>
    </row>
    <row r="55" spans="2:35" ht="24" customHeight="1">
      <c r="B55" s="548" t="s">
        <v>72</v>
      </c>
      <c r="C55" s="548"/>
      <c r="D55" s="131">
        <f>quantite_matiere!J2</f>
        <v>0</v>
      </c>
      <c r="E55" s="132" t="s">
        <v>30</v>
      </c>
      <c r="F55" s="151">
        <f>quantite_matiere!J3</f>
        <v>0</v>
      </c>
      <c r="G55" s="167"/>
      <c r="H55" s="135" t="s">
        <v>31</v>
      </c>
      <c r="I55" s="132"/>
      <c r="J55" s="151">
        <f>quantite_matiere!K2</f>
        <v>0</v>
      </c>
      <c r="K55" s="168" t="s">
        <v>30</v>
      </c>
      <c r="L55" s="168"/>
      <c r="M55" s="135"/>
      <c r="Q55" s="548" t="s">
        <v>72</v>
      </c>
      <c r="R55" s="548"/>
      <c r="S55" s="169">
        <f>quantite_matiere!M2</f>
        <v>0</v>
      </c>
      <c r="T55" s="170" t="s">
        <v>30</v>
      </c>
      <c r="U55" s="131">
        <f>quantite_matiere!M3</f>
        <v>0</v>
      </c>
      <c r="V55" s="170" t="s">
        <v>31</v>
      </c>
      <c r="W55" s="171">
        <f>quantite_matiere!M4</f>
        <v>0</v>
      </c>
      <c r="X55" s="170" t="s">
        <v>32</v>
      </c>
      <c r="Y55" s="154"/>
      <c r="Z55" s="123"/>
    </row>
    <row r="56" spans="2:35" ht="60.75" customHeight="1">
      <c r="AC56" s="549" t="s">
        <v>60</v>
      </c>
      <c r="AD56" s="549"/>
      <c r="AE56" s="549"/>
      <c r="AF56" s="549"/>
      <c r="AG56" s="549"/>
      <c r="AH56" s="549"/>
      <c r="AI56" s="549"/>
    </row>
    <row r="57" spans="2:35" ht="24" customHeight="1">
      <c r="B57" s="141"/>
      <c r="C57" s="561" t="s">
        <v>60</v>
      </c>
      <c r="D57" s="561"/>
      <c r="E57" s="561"/>
      <c r="F57" s="561"/>
      <c r="G57" s="561"/>
      <c r="H57" s="561"/>
      <c r="I57" s="561"/>
      <c r="J57" s="561"/>
      <c r="K57" s="561"/>
      <c r="R57" s="9" t="s">
        <v>106</v>
      </c>
      <c r="S57" s="9"/>
      <c r="T57" s="9"/>
      <c r="U57" s="9"/>
      <c r="V57" s="9"/>
      <c r="W57" s="9"/>
      <c r="X57" s="9"/>
      <c r="AC57" s="114" t="s">
        <v>47</v>
      </c>
      <c r="AD57" s="9" t="s">
        <v>48</v>
      </c>
      <c r="AE57" s="9"/>
      <c r="AF57" s="9"/>
      <c r="AG57" s="9"/>
      <c r="AH57" s="9"/>
      <c r="AI57" s="9"/>
    </row>
    <row r="58" spans="2:35" ht="24" customHeight="1">
      <c r="B58" s="141"/>
      <c r="C58" s="172" t="s">
        <v>47</v>
      </c>
      <c r="D58" s="561" t="s">
        <v>48</v>
      </c>
      <c r="E58" s="561"/>
      <c r="F58" s="561"/>
      <c r="G58" s="561"/>
      <c r="H58" s="561"/>
      <c r="I58" s="561"/>
      <c r="J58" s="561"/>
      <c r="K58" s="561"/>
      <c r="R58" s="114" t="s">
        <v>47</v>
      </c>
      <c r="S58" s="9" t="s">
        <v>48</v>
      </c>
      <c r="T58" s="9"/>
      <c r="U58" s="9"/>
      <c r="V58" s="9"/>
      <c r="W58" s="9"/>
      <c r="X58" s="9"/>
      <c r="AB58" s="548" t="s">
        <v>77</v>
      </c>
      <c r="AC58" s="548"/>
      <c r="AD58" s="5" t="s">
        <v>107</v>
      </c>
      <c r="AE58" s="5"/>
      <c r="AF58" s="5"/>
      <c r="AG58" s="5" t="s">
        <v>108</v>
      </c>
      <c r="AH58" s="5"/>
      <c r="AI58" s="5"/>
    </row>
    <row r="59" spans="2:35" ht="40.5" customHeight="1">
      <c r="B59" s="83" t="s">
        <v>50</v>
      </c>
      <c r="C59" s="165">
        <f>recette!P4</f>
        <v>900</v>
      </c>
      <c r="D59" s="562">
        <f>quantite_matiere!P11</f>
        <v>0</v>
      </c>
      <c r="E59" s="562"/>
      <c r="F59" s="562"/>
      <c r="G59" s="562"/>
      <c r="H59" s="562"/>
      <c r="I59" s="562"/>
      <c r="J59" s="562"/>
      <c r="K59" s="562"/>
      <c r="Q59" s="173" t="s">
        <v>109</v>
      </c>
      <c r="R59" s="174" t="s">
        <v>110</v>
      </c>
      <c r="S59" s="5">
        <f>quantite_matiere!R11</f>
        <v>0</v>
      </c>
      <c r="T59" s="5"/>
      <c r="U59" s="5">
        <f>quantite_matiere!R12</f>
        <v>0</v>
      </c>
      <c r="V59" s="5"/>
      <c r="W59" s="5">
        <f>quantite_matiere!R15</f>
        <v>0</v>
      </c>
      <c r="X59" s="5"/>
      <c r="AB59" s="175" t="s">
        <v>81</v>
      </c>
      <c r="AC59" s="176">
        <f>recette!AE4</f>
        <v>0</v>
      </c>
      <c r="AD59" s="572" t="s">
        <v>111</v>
      </c>
      <c r="AE59" s="572"/>
      <c r="AF59" s="572"/>
      <c r="AG59" s="572"/>
      <c r="AH59" s="572"/>
      <c r="AI59" s="572"/>
    </row>
    <row r="60" spans="2:35" ht="24" customHeight="1">
      <c r="B60" s="83" t="s">
        <v>81</v>
      </c>
      <c r="C60" s="177">
        <f>recette!P5</f>
        <v>100</v>
      </c>
      <c r="D60" s="562">
        <f>quantite_matiere!P12</f>
        <v>0</v>
      </c>
      <c r="E60" s="562"/>
      <c r="F60" s="562"/>
      <c r="G60" s="562"/>
      <c r="H60" s="562"/>
      <c r="I60" s="562"/>
      <c r="J60" s="562"/>
      <c r="K60" s="562"/>
      <c r="Q60" s="120" t="s">
        <v>52</v>
      </c>
      <c r="R60" s="177">
        <f>recette!R9</f>
        <v>900</v>
      </c>
      <c r="S60" s="571">
        <f>quantite_matiere!R16</f>
        <v>0</v>
      </c>
      <c r="T60" s="571"/>
      <c r="U60" s="571"/>
      <c r="V60" s="571"/>
      <c r="W60" s="571"/>
      <c r="X60" s="571"/>
      <c r="AB60" s="120" t="s">
        <v>52</v>
      </c>
      <c r="AC60" s="176">
        <f>recette!AT8</f>
        <v>0</v>
      </c>
      <c r="AD60" s="571" t="s">
        <v>112</v>
      </c>
      <c r="AE60" s="571"/>
      <c r="AF60" s="571"/>
      <c r="AG60" s="571"/>
      <c r="AH60" s="571"/>
      <c r="AI60" s="571"/>
    </row>
    <row r="61" spans="2:35" ht="24" customHeight="1">
      <c r="B61" s="147" t="s">
        <v>52</v>
      </c>
      <c r="C61" s="177">
        <f>recette!P9</f>
        <v>750</v>
      </c>
      <c r="D61" s="573">
        <f>quantite_matiere!P16</f>
        <v>0</v>
      </c>
      <c r="E61" s="573"/>
      <c r="F61" s="573"/>
      <c r="G61" s="573"/>
      <c r="H61" s="573"/>
      <c r="I61" s="573"/>
      <c r="J61" s="573"/>
      <c r="K61" s="573"/>
      <c r="Q61" s="115" t="s">
        <v>53</v>
      </c>
      <c r="R61" s="177">
        <f>recette!R10</f>
        <v>16</v>
      </c>
      <c r="S61" s="5">
        <f>quantite_matiere!R17</f>
        <v>0</v>
      </c>
      <c r="T61" s="5"/>
      <c r="U61" s="5"/>
      <c r="V61" s="5"/>
      <c r="W61" s="5"/>
      <c r="X61" s="5"/>
      <c r="AB61" s="175" t="s">
        <v>53</v>
      </c>
      <c r="AC61" s="176">
        <f>recette!AT9</f>
        <v>0</v>
      </c>
      <c r="AD61" s="572" t="s">
        <v>113</v>
      </c>
      <c r="AE61" s="572"/>
      <c r="AF61" s="572"/>
      <c r="AG61" s="572"/>
      <c r="AH61" s="572"/>
      <c r="AI61" s="572"/>
    </row>
    <row r="62" spans="2:35" ht="24" customHeight="1">
      <c r="B62" s="83" t="s">
        <v>53</v>
      </c>
      <c r="C62" s="177">
        <f>recette!P10</f>
        <v>17</v>
      </c>
      <c r="D62" s="562">
        <f>quantite_matiere!P17</f>
        <v>0</v>
      </c>
      <c r="E62" s="562"/>
      <c r="F62" s="562"/>
      <c r="G62" s="562"/>
      <c r="H62" s="562"/>
      <c r="I62" s="562"/>
      <c r="J62" s="562"/>
      <c r="K62" s="562"/>
      <c r="Q62" s="120" t="s">
        <v>89</v>
      </c>
      <c r="R62" s="177">
        <f>recette!R12</f>
        <v>200</v>
      </c>
      <c r="S62" s="571">
        <f>quantite_matiere!R19</f>
        <v>0</v>
      </c>
      <c r="T62" s="571"/>
      <c r="U62" s="571"/>
      <c r="V62" s="571"/>
      <c r="W62" s="571"/>
      <c r="X62" s="571"/>
      <c r="AB62" s="120" t="s">
        <v>55</v>
      </c>
      <c r="AC62" s="176">
        <f>recette!AT10</f>
        <v>0</v>
      </c>
      <c r="AD62" s="571" t="s">
        <v>114</v>
      </c>
      <c r="AE62" s="571"/>
      <c r="AF62" s="571"/>
      <c r="AG62" s="571"/>
      <c r="AH62" s="571"/>
      <c r="AI62" s="571"/>
    </row>
    <row r="63" spans="2:35" ht="24" customHeight="1">
      <c r="B63" s="147" t="s">
        <v>55</v>
      </c>
      <c r="C63" s="177">
        <f>recette!P11</f>
        <v>200</v>
      </c>
      <c r="D63" s="573">
        <f>quantite_matiere!P18</f>
        <v>0</v>
      </c>
      <c r="E63" s="573"/>
      <c r="F63" s="573"/>
      <c r="G63" s="573"/>
      <c r="H63" s="573"/>
      <c r="I63" s="573"/>
      <c r="J63" s="573"/>
      <c r="K63" s="573"/>
      <c r="Q63" s="115" t="s">
        <v>115</v>
      </c>
      <c r="R63" s="177">
        <f>recette!R19</f>
        <v>119</v>
      </c>
      <c r="S63" s="5">
        <f>quantite_matiere!R25</f>
        <v>0</v>
      </c>
      <c r="T63" s="5"/>
      <c r="U63" s="5"/>
      <c r="V63" s="5"/>
      <c r="W63" s="5"/>
      <c r="X63" s="5"/>
      <c r="AB63" s="175" t="s">
        <v>115</v>
      </c>
      <c r="AC63" s="176">
        <f>recette!AT18</f>
        <v>0</v>
      </c>
      <c r="AD63" s="572" t="s">
        <v>116</v>
      </c>
      <c r="AE63" s="572"/>
      <c r="AF63" s="572"/>
      <c r="AG63" s="572"/>
      <c r="AH63" s="572"/>
      <c r="AI63" s="572"/>
    </row>
    <row r="64" spans="2:35" ht="24" customHeight="1">
      <c r="B64" s="83" t="s">
        <v>115</v>
      </c>
      <c r="C64" s="177">
        <f>recette!P19</f>
        <v>125</v>
      </c>
      <c r="D64" s="562">
        <f>quantite_matiere!P25</f>
        <v>0</v>
      </c>
      <c r="E64" s="562"/>
      <c r="F64" s="562"/>
      <c r="G64" s="562"/>
      <c r="H64" s="562"/>
      <c r="I64" s="562"/>
      <c r="J64" s="562"/>
      <c r="K64" s="562"/>
      <c r="Q64" s="548" t="s">
        <v>93</v>
      </c>
      <c r="R64" s="548"/>
      <c r="S64" s="5">
        <f>quantite_matiere!R53</f>
        <v>0</v>
      </c>
      <c r="T64" s="5"/>
      <c r="U64" s="5"/>
      <c r="V64" s="5"/>
      <c r="W64" s="5"/>
      <c r="X64" s="5"/>
      <c r="AB64" s="548" t="s">
        <v>93</v>
      </c>
      <c r="AC64" s="548"/>
      <c r="AD64" s="5" t="s">
        <v>117</v>
      </c>
      <c r="AE64" s="5"/>
      <c r="AF64" s="5"/>
      <c r="AG64" s="5"/>
      <c r="AH64" s="5"/>
      <c r="AI64" s="5"/>
    </row>
    <row r="65" spans="2:35" ht="24" customHeight="1">
      <c r="B65" s="565" t="s">
        <v>93</v>
      </c>
      <c r="C65" s="565"/>
      <c r="D65" s="562">
        <f>quantite_matiere!P53</f>
        <v>0</v>
      </c>
      <c r="E65" s="562"/>
      <c r="F65" s="562"/>
      <c r="G65" s="562"/>
      <c r="H65" s="562"/>
      <c r="I65" s="562"/>
      <c r="J65" s="562"/>
      <c r="K65" s="562"/>
      <c r="Q65" s="548" t="s">
        <v>72</v>
      </c>
      <c r="R65" s="548"/>
      <c r="S65" s="178">
        <f>quantite_matiere!R2</f>
        <v>0</v>
      </c>
      <c r="T65" s="179" t="s">
        <v>30</v>
      </c>
      <c r="U65" s="178">
        <f>quantite_matiere!R3</f>
        <v>0</v>
      </c>
      <c r="V65" s="179" t="s">
        <v>31</v>
      </c>
      <c r="W65" s="180"/>
      <c r="X65" s="181"/>
      <c r="AB65" s="574"/>
      <c r="AC65" s="574"/>
      <c r="AD65" s="166"/>
      <c r="AE65" s="118"/>
      <c r="AF65" s="166"/>
      <c r="AG65" s="118"/>
      <c r="AH65" s="166"/>
      <c r="AI65" s="118"/>
    </row>
    <row r="66" spans="2:35" ht="24" customHeight="1">
      <c r="B66" s="565" t="s">
        <v>72</v>
      </c>
      <c r="C66" s="565"/>
      <c r="D66" s="182">
        <f>quantite_matiere!P2</f>
        <v>0</v>
      </c>
      <c r="E66" s="183" t="s">
        <v>30</v>
      </c>
      <c r="F66" s="575">
        <f>quantite_matiere!P3</f>
        <v>0</v>
      </c>
      <c r="G66" s="575"/>
      <c r="H66" s="183" t="s">
        <v>31</v>
      </c>
      <c r="I66" s="184">
        <f>quantite_matiere!P4</f>
        <v>0</v>
      </c>
      <c r="J66" s="576" t="s">
        <v>32</v>
      </c>
      <c r="K66" s="576"/>
      <c r="R66" s="128"/>
      <c r="S66" s="128"/>
      <c r="T66" s="128"/>
      <c r="U66" s="128"/>
      <c r="V66" s="128"/>
      <c r="W66" s="128"/>
      <c r="X66" s="128"/>
      <c r="Y66" s="128"/>
      <c r="Z66" s="128"/>
    </row>
    <row r="67" spans="2:35" ht="51.75" customHeight="1">
      <c r="Z67" s="128"/>
    </row>
    <row r="68" spans="2:35" ht="24" customHeight="1">
      <c r="C68" s="9" t="s">
        <v>14</v>
      </c>
      <c r="D68" s="9"/>
      <c r="E68" s="9"/>
      <c r="F68" s="9"/>
      <c r="G68" s="9"/>
      <c r="H68" s="9"/>
      <c r="R68" s="9" t="s">
        <v>17</v>
      </c>
      <c r="S68" s="9"/>
      <c r="T68" s="9"/>
      <c r="U68" s="9"/>
      <c r="V68" s="9"/>
      <c r="W68" s="9"/>
      <c r="X68" s="9"/>
    </row>
    <row r="69" spans="2:35" ht="24" customHeight="1">
      <c r="C69" s="114" t="s">
        <v>47</v>
      </c>
      <c r="D69" s="9" t="s">
        <v>48</v>
      </c>
      <c r="E69" s="9"/>
      <c r="F69" s="9"/>
      <c r="G69" s="9"/>
      <c r="H69" s="9"/>
      <c r="R69" s="114" t="s">
        <v>47</v>
      </c>
      <c r="S69" s="9" t="s">
        <v>48</v>
      </c>
      <c r="T69" s="9"/>
      <c r="U69" s="9"/>
      <c r="V69" s="9"/>
      <c r="W69" s="9"/>
      <c r="X69" s="9"/>
    </row>
    <row r="70" spans="2:35" ht="24" customHeight="1">
      <c r="B70" s="115" t="s">
        <v>118</v>
      </c>
      <c r="C70" s="185">
        <f>recette!AF2</f>
        <v>1000</v>
      </c>
      <c r="D70" s="5">
        <f>quantite_matiere!AF9</f>
        <v>0</v>
      </c>
      <c r="E70" s="5"/>
      <c r="F70" s="5"/>
      <c r="G70" s="5"/>
      <c r="H70" s="5"/>
      <c r="Q70" s="115" t="s">
        <v>119</v>
      </c>
      <c r="R70" s="177">
        <f>recette!AJ2</f>
        <v>1000</v>
      </c>
      <c r="S70" s="5">
        <f>quantite_matiere!AK9</f>
        <v>0</v>
      </c>
      <c r="T70" s="5"/>
      <c r="U70" s="5"/>
      <c r="V70" s="5"/>
      <c r="W70" s="5"/>
      <c r="X70" s="5"/>
    </row>
    <row r="71" spans="2:35" ht="24" customHeight="1">
      <c r="B71" s="120" t="s">
        <v>52</v>
      </c>
      <c r="C71" s="144">
        <f>recette!AF9</f>
        <v>605</v>
      </c>
      <c r="D71" s="5">
        <f>quantite_matiere!AF16</f>
        <v>0</v>
      </c>
      <c r="E71" s="5"/>
      <c r="F71" s="5"/>
      <c r="G71" s="5"/>
      <c r="H71" s="5"/>
      <c r="Q71" s="120" t="s">
        <v>52</v>
      </c>
      <c r="R71" s="177">
        <f>recette!AJ9</f>
        <v>700</v>
      </c>
      <c r="S71" s="5">
        <f>quantite_matiere!AK16</f>
        <v>0</v>
      </c>
      <c r="T71" s="5"/>
      <c r="U71" s="5"/>
      <c r="V71" s="5"/>
      <c r="W71" s="5"/>
      <c r="X71" s="5"/>
    </row>
    <row r="72" spans="2:35" ht="24" customHeight="1">
      <c r="B72" s="115" t="s">
        <v>53</v>
      </c>
      <c r="C72" s="144">
        <f>recette!AF10</f>
        <v>16</v>
      </c>
      <c r="D72" s="5">
        <f>quantite_matiere!AF17</f>
        <v>0</v>
      </c>
      <c r="E72" s="5"/>
      <c r="F72" s="5"/>
      <c r="G72" s="5"/>
      <c r="H72" s="5"/>
      <c r="Q72" s="115" t="s">
        <v>53</v>
      </c>
      <c r="R72" s="177">
        <f>recette!AJ10</f>
        <v>16</v>
      </c>
      <c r="S72" s="5">
        <f>quantite_matiere!AK17</f>
        <v>0</v>
      </c>
      <c r="T72" s="5"/>
      <c r="U72" s="5"/>
      <c r="V72" s="5"/>
      <c r="W72" s="5"/>
      <c r="X72" s="5"/>
    </row>
    <row r="73" spans="2:35" ht="24" customHeight="1">
      <c r="B73" s="120" t="s">
        <v>89</v>
      </c>
      <c r="C73" s="144">
        <f>recette!AF12</f>
        <v>220</v>
      </c>
      <c r="D73" s="5">
        <f>quantite_matiere!AF19</f>
        <v>0</v>
      </c>
      <c r="E73" s="5"/>
      <c r="F73" s="5"/>
      <c r="G73" s="5"/>
      <c r="H73" s="5"/>
      <c r="Q73" s="120" t="s">
        <v>89</v>
      </c>
      <c r="R73" s="177">
        <f>recette!AJ12</f>
        <v>200</v>
      </c>
      <c r="S73" s="5">
        <f>quantite_matiere!AK19</f>
        <v>0</v>
      </c>
      <c r="T73" s="5"/>
      <c r="U73" s="5"/>
      <c r="V73" s="5"/>
      <c r="W73" s="5"/>
      <c r="X73" s="5"/>
    </row>
    <row r="74" spans="2:35" ht="24" customHeight="1">
      <c r="B74" s="120" t="s">
        <v>120</v>
      </c>
      <c r="C74" s="144">
        <f>recette!AF22</f>
        <v>78</v>
      </c>
      <c r="D74" s="5">
        <f>quantite_matiere!AF28</f>
        <v>0</v>
      </c>
      <c r="E74" s="5"/>
      <c r="F74" s="5"/>
      <c r="G74" s="5"/>
      <c r="H74" s="5"/>
      <c r="Q74" s="115" t="s">
        <v>121</v>
      </c>
      <c r="R74" s="177">
        <f>recette!AJ32</f>
        <v>80</v>
      </c>
      <c r="S74" s="5">
        <f>quantite_matiere!AK38</f>
        <v>0</v>
      </c>
      <c r="T74" s="5"/>
      <c r="U74" s="5"/>
      <c r="V74" s="5"/>
      <c r="W74" s="5"/>
      <c r="X74" s="5"/>
    </row>
    <row r="75" spans="2:35" ht="24" customHeight="1">
      <c r="B75" s="120" t="s">
        <v>122</v>
      </c>
      <c r="C75" s="144">
        <f>recette!AF29</f>
        <v>104</v>
      </c>
      <c r="D75" s="5">
        <f>quantite_matiere!AF35</f>
        <v>0</v>
      </c>
      <c r="E75" s="5"/>
      <c r="F75" s="5"/>
      <c r="G75" s="5"/>
      <c r="H75" s="5"/>
      <c r="Q75" s="115" t="s">
        <v>123</v>
      </c>
      <c r="R75" s="177">
        <f>recette!AJ34</f>
        <v>152</v>
      </c>
      <c r="S75" s="5">
        <f>quantite_matiere!AK40</f>
        <v>0</v>
      </c>
      <c r="T75" s="5"/>
      <c r="U75" s="5"/>
      <c r="V75" s="5"/>
      <c r="W75" s="5"/>
      <c r="X75" s="5"/>
    </row>
    <row r="76" spans="2:35" ht="24" customHeight="1">
      <c r="B76" s="120" t="s">
        <v>124</v>
      </c>
      <c r="C76" s="144">
        <f>recette!AF30</f>
        <v>31</v>
      </c>
      <c r="D76" s="5">
        <f>quantite_matiere!AF36</f>
        <v>0</v>
      </c>
      <c r="E76" s="5"/>
      <c r="F76" s="5"/>
      <c r="G76" s="5"/>
      <c r="H76" s="5"/>
      <c r="Q76" s="115" t="s">
        <v>125</v>
      </c>
      <c r="R76" s="177">
        <f>recette!AJ35</f>
        <v>72</v>
      </c>
      <c r="S76" s="5">
        <f>quantite_matiere!AK41</f>
        <v>0</v>
      </c>
      <c r="T76" s="5"/>
      <c r="U76" s="5"/>
      <c r="V76" s="5"/>
      <c r="W76" s="5"/>
      <c r="X76" s="5"/>
    </row>
    <row r="77" spans="2:35" ht="24" customHeight="1">
      <c r="B77" s="120" t="s">
        <v>126</v>
      </c>
      <c r="C77" s="144">
        <f>recette!AF31</f>
        <v>125</v>
      </c>
      <c r="D77" s="5">
        <f>quantite_matiere!AF37</f>
        <v>0</v>
      </c>
      <c r="E77" s="5"/>
      <c r="F77" s="5"/>
      <c r="G77" s="5"/>
      <c r="H77" s="5"/>
      <c r="Q77" s="115" t="s">
        <v>127</v>
      </c>
      <c r="R77" s="177">
        <f>recette!AJ29</f>
        <v>85</v>
      </c>
      <c r="S77" s="5">
        <f>quantite_matiere!AK35</f>
        <v>0</v>
      </c>
      <c r="T77" s="5"/>
      <c r="U77" s="5"/>
      <c r="V77" s="5"/>
      <c r="W77" s="5"/>
      <c r="X77" s="5"/>
    </row>
    <row r="78" spans="2:35" ht="24" customHeight="1">
      <c r="B78" s="126" t="s">
        <v>93</v>
      </c>
      <c r="C78" s="126"/>
      <c r="D78" s="5">
        <f>quantite_matiere!AF53</f>
        <v>0</v>
      </c>
      <c r="E78" s="5"/>
      <c r="F78" s="5"/>
      <c r="G78" s="5"/>
      <c r="H78" s="5"/>
      <c r="Q78" s="115" t="s">
        <v>93</v>
      </c>
      <c r="S78" s="5">
        <f>quantite_matiere!AK53</f>
        <v>0</v>
      </c>
      <c r="T78" s="5"/>
      <c r="U78" s="5"/>
      <c r="V78" s="5"/>
      <c r="W78" s="5"/>
      <c r="X78" s="5"/>
    </row>
    <row r="79" spans="2:35" ht="24" customHeight="1">
      <c r="B79" s="548" t="s">
        <v>72</v>
      </c>
      <c r="C79" s="548"/>
      <c r="D79" s="577">
        <f>quantite_matiere!AF2</f>
        <v>0</v>
      </c>
      <c r="E79" s="577"/>
      <c r="F79" s="577"/>
      <c r="G79" s="577"/>
      <c r="H79" s="577"/>
      <c r="I79" s="186"/>
      <c r="J79" s="186"/>
      <c r="K79" s="186"/>
      <c r="L79" s="186"/>
      <c r="M79" s="186"/>
      <c r="N79" s="186"/>
      <c r="O79" s="186"/>
      <c r="Q79" s="548" t="s">
        <v>72</v>
      </c>
      <c r="R79" s="548"/>
      <c r="S79" s="5">
        <f>quantite_matiere!AK2</f>
        <v>0</v>
      </c>
      <c r="T79" s="5"/>
      <c r="U79" s="5"/>
      <c r="V79" s="5"/>
      <c r="W79" s="5"/>
      <c r="X79" s="5"/>
    </row>
    <row r="80" spans="2:35" ht="24" customHeight="1">
      <c r="B80" s="186"/>
      <c r="C80" s="186"/>
      <c r="D80" s="186"/>
      <c r="E80" s="186"/>
      <c r="F80" s="186"/>
      <c r="G80" s="186"/>
      <c r="H80" s="186"/>
      <c r="I80" s="186"/>
      <c r="J80" s="186"/>
      <c r="K80" s="186"/>
      <c r="L80" s="186"/>
      <c r="M80" s="186"/>
      <c r="N80" s="186"/>
      <c r="O80" s="186"/>
    </row>
    <row r="81" spans="1:26" ht="24" customHeight="1">
      <c r="B81" s="186"/>
      <c r="C81" s="186"/>
      <c r="D81" s="186"/>
      <c r="E81" s="186"/>
      <c r="F81" s="186"/>
      <c r="G81" s="186"/>
      <c r="H81" s="186"/>
      <c r="I81" s="186"/>
      <c r="J81" s="186"/>
      <c r="K81" s="186"/>
      <c r="L81" s="186"/>
      <c r="M81" s="186"/>
      <c r="N81" s="186"/>
      <c r="O81" s="186"/>
    </row>
    <row r="82" spans="1:26" ht="24" customHeight="1">
      <c r="B82" s="186"/>
      <c r="C82" s="186"/>
      <c r="D82" s="186"/>
      <c r="E82" s="186"/>
      <c r="F82" s="186"/>
      <c r="G82" s="186"/>
      <c r="H82" s="186"/>
      <c r="I82" s="186"/>
      <c r="J82" s="186"/>
      <c r="K82" s="186"/>
      <c r="L82" s="186"/>
      <c r="M82" s="186"/>
      <c r="N82" s="186"/>
      <c r="O82" s="186"/>
    </row>
    <row r="83" spans="1:26" ht="24" customHeight="1">
      <c r="C83" s="578" t="s">
        <v>15</v>
      </c>
      <c r="D83" s="578"/>
      <c r="E83" s="578"/>
      <c r="F83" s="578"/>
      <c r="G83" s="578"/>
      <c r="H83" s="578"/>
      <c r="I83" s="578"/>
      <c r="J83" s="578"/>
      <c r="K83" s="578"/>
      <c r="P83" s="186"/>
      <c r="R83" s="9" t="s">
        <v>11</v>
      </c>
      <c r="S83" s="9"/>
      <c r="T83" s="9"/>
      <c r="U83" s="9"/>
      <c r="V83" s="9"/>
      <c r="W83" s="9"/>
      <c r="X83" s="9"/>
      <c r="Y83" s="107"/>
      <c r="Z83" s="107"/>
    </row>
    <row r="84" spans="1:26" ht="24" customHeight="1">
      <c r="C84" s="188" t="s">
        <v>47</v>
      </c>
      <c r="D84" s="578" t="s">
        <v>48</v>
      </c>
      <c r="E84" s="578"/>
      <c r="F84" s="578"/>
      <c r="G84" s="578"/>
      <c r="H84" s="578"/>
      <c r="I84" s="578"/>
      <c r="J84" s="578"/>
      <c r="K84" s="578"/>
      <c r="P84" s="186"/>
      <c r="R84" s="114" t="s">
        <v>47</v>
      </c>
      <c r="S84" s="9" t="s">
        <v>48</v>
      </c>
      <c r="T84" s="9"/>
      <c r="U84" s="9"/>
      <c r="V84" s="9"/>
      <c r="W84" s="9"/>
      <c r="X84" s="9"/>
      <c r="Y84" s="107"/>
      <c r="Z84" s="107"/>
    </row>
    <row r="85" spans="1:26" ht="24" customHeight="1">
      <c r="B85" s="189" t="s">
        <v>88</v>
      </c>
      <c r="C85" s="190">
        <f>recette!AH2</f>
        <v>1000</v>
      </c>
      <c r="D85" s="555">
        <f>quantite_matiere!AH9+quantite_matiere!AI9</f>
        <v>0</v>
      </c>
      <c r="E85" s="555"/>
      <c r="F85" s="555"/>
      <c r="G85" s="555"/>
      <c r="H85" s="555"/>
      <c r="I85" s="555"/>
      <c r="J85" s="555"/>
      <c r="K85" s="555"/>
      <c r="P85" s="186"/>
      <c r="Q85" s="115" t="s">
        <v>11</v>
      </c>
      <c r="R85" s="145">
        <f>recette!V8</f>
        <v>900</v>
      </c>
      <c r="S85" s="5">
        <f>quantite_matiere!V15</f>
        <v>0</v>
      </c>
      <c r="T85" s="5"/>
      <c r="U85" s="5"/>
      <c r="V85" s="5"/>
      <c r="W85" s="5"/>
      <c r="X85" s="5"/>
      <c r="Y85" s="130"/>
      <c r="Z85" s="130"/>
    </row>
    <row r="86" spans="1:26" ht="24" customHeight="1">
      <c r="B86" s="191" t="s">
        <v>52</v>
      </c>
      <c r="C86" s="192">
        <f>recette!AH9</f>
        <v>700</v>
      </c>
      <c r="D86" s="555">
        <f>quantite_matiere!AH16+quantite_matiere!AI16</f>
        <v>0</v>
      </c>
      <c r="E86" s="555"/>
      <c r="F86" s="555"/>
      <c r="G86" s="555"/>
      <c r="H86" s="555"/>
      <c r="I86" s="555"/>
      <c r="J86" s="555"/>
      <c r="K86" s="555"/>
      <c r="P86" s="186"/>
      <c r="Q86" s="115" t="s">
        <v>57</v>
      </c>
      <c r="R86" s="145">
        <v>100</v>
      </c>
      <c r="S86" s="5">
        <f>quantite_matiere!V13</f>
        <v>0</v>
      </c>
      <c r="T86" s="5"/>
      <c r="U86" s="5"/>
      <c r="V86" s="5"/>
      <c r="W86" s="5"/>
      <c r="X86" s="5"/>
      <c r="Y86" s="130"/>
      <c r="Z86" s="130"/>
    </row>
    <row r="87" spans="1:26" ht="24" customHeight="1">
      <c r="B87" s="189" t="s">
        <v>53</v>
      </c>
      <c r="C87" s="192">
        <f>recette!AH10</f>
        <v>16</v>
      </c>
      <c r="D87" s="555">
        <f>quantite_matiere!AH17+quantite_matiere!AI17</f>
        <v>0</v>
      </c>
      <c r="E87" s="555"/>
      <c r="F87" s="555"/>
      <c r="G87" s="555"/>
      <c r="H87" s="555"/>
      <c r="I87" s="555"/>
      <c r="J87" s="555"/>
      <c r="K87" s="555"/>
      <c r="P87" s="186"/>
      <c r="Q87" s="120" t="s">
        <v>52</v>
      </c>
      <c r="R87" s="145">
        <f>recette!V9</f>
        <v>1000</v>
      </c>
      <c r="S87" s="5">
        <f>quantite_matiere!V16</f>
        <v>0</v>
      </c>
      <c r="T87" s="5"/>
      <c r="U87" s="5"/>
      <c r="V87" s="5"/>
      <c r="W87" s="5"/>
      <c r="X87" s="5"/>
      <c r="Y87" s="130"/>
      <c r="Z87" s="130"/>
    </row>
    <row r="88" spans="1:26" ht="24" customHeight="1">
      <c r="B88" s="191" t="s">
        <v>89</v>
      </c>
      <c r="C88" s="192">
        <f>recette!AH12</f>
        <v>200</v>
      </c>
      <c r="D88" s="555">
        <f>quantite_matiere!AH19+quantite_matiere!AI19</f>
        <v>0</v>
      </c>
      <c r="E88" s="555"/>
      <c r="F88" s="555"/>
      <c r="G88" s="555"/>
      <c r="H88" s="555"/>
      <c r="I88" s="555"/>
      <c r="J88" s="555"/>
      <c r="K88" s="555"/>
      <c r="P88" s="186"/>
      <c r="Q88" s="115" t="s">
        <v>53</v>
      </c>
      <c r="R88" s="145">
        <f>recette!V10</f>
        <v>16</v>
      </c>
      <c r="S88" s="5">
        <f>quantite_matiere!V17</f>
        <v>0</v>
      </c>
      <c r="T88" s="5"/>
      <c r="U88" s="5"/>
      <c r="V88" s="5"/>
      <c r="W88" s="5"/>
      <c r="X88" s="5"/>
      <c r="Y88" s="130"/>
      <c r="Z88" s="130"/>
    </row>
    <row r="89" spans="1:26" ht="24" customHeight="1">
      <c r="B89" s="189" t="s">
        <v>128</v>
      </c>
      <c r="C89" s="192">
        <f>recette!AH29</f>
        <v>60</v>
      </c>
      <c r="D89" s="555">
        <f>quantite_matiere!AH35+quantite_matiere!AI35</f>
        <v>0</v>
      </c>
      <c r="E89" s="555"/>
      <c r="F89" s="555"/>
      <c r="G89" s="555"/>
      <c r="H89" s="555"/>
      <c r="I89" s="555"/>
      <c r="J89" s="555"/>
      <c r="K89" s="555"/>
      <c r="P89" s="186"/>
      <c r="Q89" s="193" t="s">
        <v>89</v>
      </c>
      <c r="R89" s="145">
        <f>recette!V12</f>
        <v>200</v>
      </c>
      <c r="S89" s="5">
        <f>quantite_matiere!V19</f>
        <v>0</v>
      </c>
      <c r="T89" s="5"/>
      <c r="U89" s="5"/>
      <c r="V89" s="5"/>
      <c r="W89" s="5"/>
      <c r="X89" s="5"/>
      <c r="Y89" s="130"/>
      <c r="Z89" s="130"/>
    </row>
    <row r="90" spans="1:26" ht="24" customHeight="1">
      <c r="B90" s="189" t="s">
        <v>59</v>
      </c>
      <c r="C90" s="192">
        <f>recette!AH22</f>
        <v>60</v>
      </c>
      <c r="D90" s="555">
        <f>quantite_matiere!AH28+quantite_matiere!AI28</f>
        <v>0</v>
      </c>
      <c r="E90" s="555"/>
      <c r="F90" s="555"/>
      <c r="G90" s="555"/>
      <c r="H90" s="555"/>
      <c r="I90" s="555"/>
      <c r="J90" s="555"/>
      <c r="K90" s="555"/>
      <c r="P90" s="186"/>
      <c r="Q90" s="126" t="s">
        <v>129</v>
      </c>
      <c r="R90" s="145">
        <f>recette!V26</f>
        <v>127</v>
      </c>
      <c r="S90" s="5">
        <f>quantite_matiere!V34</f>
        <v>0</v>
      </c>
      <c r="T90" s="5"/>
      <c r="U90" s="5"/>
      <c r="V90" s="5"/>
      <c r="W90" s="5"/>
      <c r="X90" s="5"/>
      <c r="Y90" s="130"/>
      <c r="Z90" s="130"/>
    </row>
    <row r="91" spans="1:26" ht="24" customHeight="1">
      <c r="B91" s="189" t="s">
        <v>130</v>
      </c>
      <c r="C91" s="192">
        <f>recette!AI33</f>
        <v>134</v>
      </c>
      <c r="D91" s="555">
        <f>quantite_matiere!AI39</f>
        <v>0</v>
      </c>
      <c r="E91" s="555"/>
      <c r="F91" s="555"/>
      <c r="G91" s="555"/>
      <c r="H91" s="555"/>
      <c r="I91" s="555"/>
      <c r="J91" s="555"/>
      <c r="K91" s="555"/>
      <c r="P91" s="186"/>
      <c r="Q91" s="194" t="s">
        <v>93</v>
      </c>
      <c r="R91" s="194"/>
      <c r="S91" s="5">
        <f>quantite_matiere!V53</f>
        <v>0</v>
      </c>
      <c r="T91" s="5"/>
      <c r="U91" s="5"/>
      <c r="V91" s="5"/>
      <c r="W91" s="5"/>
      <c r="X91" s="5"/>
      <c r="Y91" s="130"/>
      <c r="Z91" s="130"/>
    </row>
    <row r="92" spans="1:26" ht="24" customHeight="1">
      <c r="B92" s="189" t="s">
        <v>131</v>
      </c>
      <c r="C92" s="192">
        <f>recette!AI21</f>
        <v>34</v>
      </c>
      <c r="D92" s="555">
        <f>quantite_matiere!AI27</f>
        <v>0</v>
      </c>
      <c r="E92" s="555"/>
      <c r="F92" s="555"/>
      <c r="G92" s="555"/>
      <c r="H92" s="555"/>
      <c r="I92" s="555"/>
      <c r="J92" s="555"/>
      <c r="K92" s="555"/>
      <c r="P92" s="186"/>
      <c r="Q92" s="548" t="s">
        <v>72</v>
      </c>
      <c r="R92" s="548"/>
      <c r="S92" s="195">
        <f>quantite_matiere!V2</f>
        <v>0</v>
      </c>
      <c r="T92" s="196"/>
      <c r="U92" s="197" t="s">
        <v>30</v>
      </c>
      <c r="V92" s="579">
        <f>quantite_matiere!V3</f>
        <v>0</v>
      </c>
      <c r="W92" s="579"/>
      <c r="X92" s="198" t="s">
        <v>31</v>
      </c>
      <c r="Y92" s="199"/>
      <c r="Z92" s="128"/>
    </row>
    <row r="93" spans="1:26" ht="24" customHeight="1">
      <c r="D93" s="555" t="s">
        <v>67</v>
      </c>
      <c r="E93" s="555"/>
      <c r="F93" s="555"/>
      <c r="G93" s="555"/>
      <c r="H93" s="555"/>
      <c r="I93" s="555"/>
      <c r="J93" s="555" t="s">
        <v>121</v>
      </c>
      <c r="K93" s="555"/>
      <c r="P93" s="186"/>
      <c r="Q93" s="118"/>
      <c r="R93" s="118"/>
      <c r="S93" s="199"/>
      <c r="T93" s="199"/>
      <c r="U93" s="128"/>
      <c r="V93" s="200"/>
      <c r="W93" s="200"/>
      <c r="X93" s="200"/>
      <c r="Y93" s="199"/>
      <c r="Z93" s="128"/>
    </row>
    <row r="94" spans="1:26" ht="27" customHeight="1">
      <c r="B94" s="580" t="s">
        <v>93</v>
      </c>
      <c r="C94" s="580"/>
      <c r="D94" s="555">
        <f>quantite_matiere!AH53</f>
        <v>0</v>
      </c>
      <c r="E94" s="555"/>
      <c r="F94" s="555"/>
      <c r="G94" s="555"/>
      <c r="H94" s="555"/>
      <c r="I94" s="555"/>
      <c r="J94" s="555">
        <f>quantite_matiere!AI52</f>
        <v>0</v>
      </c>
      <c r="K94" s="555"/>
      <c r="P94" s="186"/>
      <c r="Q94" s="581" t="s">
        <v>93</v>
      </c>
      <c r="R94" s="581"/>
      <c r="S94" s="582">
        <f>quantite_commandee!AM53</f>
        <v>0</v>
      </c>
      <c r="T94" s="582"/>
      <c r="U94" s="582"/>
      <c r="V94" s="582"/>
      <c r="W94" s="582"/>
      <c r="X94" s="582"/>
    </row>
    <row r="95" spans="1:26" ht="24" customHeight="1">
      <c r="B95" s="583" t="s">
        <v>72</v>
      </c>
      <c r="C95" s="583"/>
      <c r="D95" s="203">
        <f>quantite_matiere!AH2</f>
        <v>0</v>
      </c>
      <c r="E95" s="197" t="s">
        <v>30</v>
      </c>
      <c r="F95" s="203">
        <f>quantite_matiere!AH3</f>
        <v>0</v>
      </c>
      <c r="G95" s="204" t="s">
        <v>31</v>
      </c>
      <c r="H95" s="205">
        <f>quantite_matiere!AH4</f>
        <v>0</v>
      </c>
      <c r="I95" s="204" t="s">
        <v>32</v>
      </c>
      <c r="J95" s="555">
        <f>quantite_matiere!AI2</f>
        <v>0</v>
      </c>
      <c r="K95" s="555"/>
      <c r="L95" s="584"/>
      <c r="M95" s="584"/>
      <c r="N95" s="584"/>
      <c r="O95" s="584"/>
      <c r="P95" s="128"/>
      <c r="Q95" s="201"/>
      <c r="R95" s="201"/>
      <c r="S95" s="202"/>
      <c r="T95" s="107"/>
    </row>
    <row r="96" spans="1:26" ht="24" customHeight="1">
      <c r="A96" s="585"/>
      <c r="B96" s="585"/>
      <c r="C96" s="585"/>
      <c r="D96" s="585"/>
      <c r="E96" s="585"/>
      <c r="F96" s="585"/>
      <c r="G96" s="585"/>
      <c r="H96" s="585"/>
      <c r="I96" s="585"/>
      <c r="J96" s="585"/>
      <c r="K96" s="585"/>
      <c r="L96" s="585"/>
      <c r="M96" s="585"/>
      <c r="N96" s="585"/>
      <c r="O96" s="585"/>
      <c r="P96" s="585"/>
      <c r="Q96" s="585"/>
      <c r="R96" s="585"/>
      <c r="S96" s="585"/>
      <c r="T96" s="585"/>
      <c r="U96" s="585"/>
    </row>
    <row r="97" spans="2:24" ht="27.75" customHeight="1">
      <c r="L97" s="206"/>
      <c r="M97" s="206"/>
      <c r="N97" s="206"/>
      <c r="O97" s="128"/>
      <c r="P97" s="206"/>
      <c r="Q97" s="206"/>
      <c r="R97" s="206"/>
      <c r="S97" s="130"/>
    </row>
    <row r="98" spans="2:24" ht="27.75" customHeight="1">
      <c r="B98" s="128"/>
      <c r="C98" s="578" t="s">
        <v>132</v>
      </c>
      <c r="D98" s="578"/>
      <c r="E98" s="578"/>
      <c r="F98" s="578"/>
      <c r="G98" s="578"/>
      <c r="H98" s="578"/>
      <c r="I98" s="128"/>
      <c r="J98" s="586" t="s">
        <v>133</v>
      </c>
      <c r="K98" s="586"/>
      <c r="L98" s="206"/>
      <c r="M98" s="206"/>
      <c r="N98" s="206"/>
      <c r="O98" s="128"/>
      <c r="P98" s="578" t="s">
        <v>134</v>
      </c>
      <c r="Q98" s="578"/>
      <c r="R98" s="578"/>
      <c r="S98" s="130"/>
      <c r="U98" s="587" t="s">
        <v>135</v>
      </c>
      <c r="V98" s="587"/>
      <c r="W98" s="587"/>
    </row>
    <row r="99" spans="2:24" ht="25.5" customHeight="1">
      <c r="B99" s="128"/>
      <c r="C99" s="207" t="s">
        <v>47</v>
      </c>
      <c r="D99" s="578" t="s">
        <v>48</v>
      </c>
      <c r="E99" s="578"/>
      <c r="F99" s="578"/>
      <c r="G99" s="578"/>
      <c r="H99" s="578"/>
      <c r="I99" s="128"/>
      <c r="J99" s="586" t="s">
        <v>47</v>
      </c>
      <c r="K99" s="586"/>
      <c r="L99" s="588" t="s">
        <v>48</v>
      </c>
      <c r="M99" s="588"/>
      <c r="N99" s="588"/>
      <c r="O99" s="128"/>
      <c r="P99" s="187" t="s">
        <v>47</v>
      </c>
      <c r="Q99" s="580" t="s">
        <v>48</v>
      </c>
      <c r="R99" s="580"/>
      <c r="S99" s="130"/>
      <c r="U99" s="587"/>
      <c r="V99" s="587"/>
      <c r="W99" s="587"/>
    </row>
    <row r="100" spans="2:24" ht="25.5" customHeight="1">
      <c r="B100" s="189" t="s">
        <v>136</v>
      </c>
      <c r="C100" s="208">
        <f>recette!AP3</f>
        <v>850</v>
      </c>
      <c r="D100" s="555">
        <f>quantite_matiere!AQ10</f>
        <v>0</v>
      </c>
      <c r="E100" s="555"/>
      <c r="F100" s="555"/>
      <c r="G100" s="555"/>
      <c r="H100" s="555"/>
      <c r="I100" s="128"/>
      <c r="J100" s="589">
        <f>recette!AS3</f>
        <v>850</v>
      </c>
      <c r="K100" s="589"/>
      <c r="L100" s="590">
        <f>quantite_matiere!AT10</f>
        <v>0</v>
      </c>
      <c r="M100" s="590"/>
      <c r="N100" s="590"/>
      <c r="O100" s="128"/>
      <c r="P100" s="209">
        <f>recette!AR3</f>
        <v>850</v>
      </c>
      <c r="Q100" s="555">
        <f>quantite_matiere!AS10</f>
        <v>0</v>
      </c>
      <c r="R100" s="555"/>
      <c r="S100" s="130"/>
      <c r="U100" s="591">
        <f t="shared" ref="U100:U107" si="0">D100+L100+Q100</f>
        <v>0</v>
      </c>
      <c r="V100" s="591"/>
      <c r="W100" s="591"/>
    </row>
    <row r="101" spans="2:24" ht="25.5" customHeight="1">
      <c r="B101" s="189" t="s">
        <v>57</v>
      </c>
      <c r="C101" s="208">
        <f>recette!AP6</f>
        <v>150</v>
      </c>
      <c r="D101" s="555">
        <f>quantite_matiere!AQ13</f>
        <v>0</v>
      </c>
      <c r="E101" s="555"/>
      <c r="F101" s="555"/>
      <c r="G101" s="555"/>
      <c r="H101" s="555"/>
      <c r="I101" s="128"/>
      <c r="J101" s="589">
        <f>recette!AS6</f>
        <v>150</v>
      </c>
      <c r="K101" s="589"/>
      <c r="L101" s="590">
        <f>quantite_matiere!AT13</f>
        <v>0</v>
      </c>
      <c r="M101" s="590"/>
      <c r="N101" s="590"/>
      <c r="O101" s="128"/>
      <c r="P101" s="209">
        <f>recette!AR6</f>
        <v>150</v>
      </c>
      <c r="Q101" s="555">
        <f>quantite_matiere!AS13</f>
        <v>0</v>
      </c>
      <c r="R101" s="555"/>
      <c r="S101" s="130"/>
      <c r="U101" s="591">
        <f t="shared" si="0"/>
        <v>0</v>
      </c>
      <c r="V101" s="591"/>
      <c r="W101" s="591"/>
    </row>
    <row r="102" spans="2:24" ht="25.5" customHeight="1">
      <c r="B102" s="189" t="s">
        <v>52</v>
      </c>
      <c r="C102" s="209">
        <f>recette!AP9</f>
        <v>650</v>
      </c>
      <c r="D102" s="555">
        <f>quantite_matiere!AQ16</f>
        <v>0</v>
      </c>
      <c r="E102" s="555"/>
      <c r="F102" s="555"/>
      <c r="G102" s="555"/>
      <c r="H102" s="555"/>
      <c r="I102" s="128"/>
      <c r="J102" s="589">
        <f>recette!AS9</f>
        <v>650</v>
      </c>
      <c r="K102" s="589"/>
      <c r="L102" s="590">
        <f>quantite_matiere!AT16</f>
        <v>0</v>
      </c>
      <c r="M102" s="590"/>
      <c r="N102" s="590"/>
      <c r="O102" s="128"/>
      <c r="P102" s="209">
        <f>recette!AR9</f>
        <v>650</v>
      </c>
      <c r="Q102" s="555">
        <f>quantite_matiere!AS16</f>
        <v>0</v>
      </c>
      <c r="R102" s="555"/>
      <c r="S102" s="130"/>
      <c r="U102" s="591">
        <f t="shared" si="0"/>
        <v>0</v>
      </c>
      <c r="V102" s="591"/>
      <c r="W102" s="591"/>
    </row>
    <row r="103" spans="2:24" ht="25.5" customHeight="1">
      <c r="B103" s="189" t="s">
        <v>53</v>
      </c>
      <c r="C103" s="209">
        <f>recette!AP10</f>
        <v>16</v>
      </c>
      <c r="D103" s="555">
        <f>quantite_matiere!AQ17</f>
        <v>0</v>
      </c>
      <c r="E103" s="555"/>
      <c r="F103" s="555"/>
      <c r="G103" s="555"/>
      <c r="H103" s="555"/>
      <c r="I103" s="128"/>
      <c r="J103" s="589">
        <f>recette!AS10</f>
        <v>16</v>
      </c>
      <c r="K103" s="589"/>
      <c r="L103" s="590">
        <f>quantite_matiere!AT17</f>
        <v>0</v>
      </c>
      <c r="M103" s="590"/>
      <c r="N103" s="590"/>
      <c r="O103" s="128"/>
      <c r="P103" s="209">
        <f>recette!AR10</f>
        <v>16</v>
      </c>
      <c r="Q103" s="555">
        <f>quantite_matiere!AS17</f>
        <v>0</v>
      </c>
      <c r="R103" s="555"/>
      <c r="S103" s="130"/>
      <c r="U103" s="591">
        <f t="shared" si="0"/>
        <v>0</v>
      </c>
      <c r="V103" s="591"/>
      <c r="W103" s="591"/>
    </row>
    <row r="104" spans="2:24" ht="25.5" customHeight="1">
      <c r="B104" s="120" t="s">
        <v>89</v>
      </c>
      <c r="C104" s="209">
        <f>recette!AP12</f>
        <v>200</v>
      </c>
      <c r="D104" s="555">
        <f>quantite_matiere!AQ19</f>
        <v>0</v>
      </c>
      <c r="E104" s="555"/>
      <c r="F104" s="555"/>
      <c r="G104" s="555"/>
      <c r="H104" s="555"/>
      <c r="I104" s="128"/>
      <c r="J104" s="589">
        <f>recette!AS12</f>
        <v>200</v>
      </c>
      <c r="K104" s="589"/>
      <c r="L104" s="590">
        <f>quantite_matiere!AT19</f>
        <v>0</v>
      </c>
      <c r="M104" s="590"/>
      <c r="N104" s="590"/>
      <c r="O104" s="128"/>
      <c r="P104" s="209">
        <f>recette!AR12</f>
        <v>200</v>
      </c>
      <c r="Q104" s="555">
        <f>quantite_matiere!AS19</f>
        <v>0</v>
      </c>
      <c r="R104" s="555"/>
      <c r="S104" s="130"/>
      <c r="U104" s="591">
        <f t="shared" si="0"/>
        <v>0</v>
      </c>
      <c r="V104" s="591"/>
      <c r="W104" s="591"/>
    </row>
    <row r="105" spans="2:24" ht="25.5" customHeight="1">
      <c r="B105" s="207" t="s">
        <v>122</v>
      </c>
      <c r="C105" s="209">
        <f>recette!AP29</f>
        <v>20</v>
      </c>
      <c r="D105" s="555">
        <f>quantite_matiere!AQ35</f>
        <v>0</v>
      </c>
      <c r="E105" s="555"/>
      <c r="F105" s="555"/>
      <c r="G105" s="555"/>
      <c r="H105" s="555"/>
      <c r="I105" s="128"/>
      <c r="J105" s="589">
        <f>recette!AS29</f>
        <v>20</v>
      </c>
      <c r="K105" s="589"/>
      <c r="L105" s="590">
        <f>quantite_matiere!AT35</f>
        <v>0</v>
      </c>
      <c r="M105" s="590"/>
      <c r="N105" s="590"/>
      <c r="O105" s="210"/>
      <c r="P105" s="209">
        <f>recette!AR29</f>
        <v>20</v>
      </c>
      <c r="Q105" s="555">
        <f>quantite_matiere!AS35</f>
        <v>0</v>
      </c>
      <c r="R105" s="555"/>
      <c r="S105" s="130"/>
      <c r="U105" s="591">
        <f t="shared" si="0"/>
        <v>0</v>
      </c>
      <c r="V105" s="591"/>
      <c r="W105" s="591"/>
    </row>
    <row r="106" spans="2:24" ht="25.5" customHeight="1">
      <c r="B106" s="189" t="s">
        <v>59</v>
      </c>
      <c r="C106" s="209">
        <f>recette!AP22</f>
        <v>30</v>
      </c>
      <c r="D106" s="555">
        <f>quantite_matiere!AQ28</f>
        <v>0</v>
      </c>
      <c r="E106" s="555"/>
      <c r="F106" s="555"/>
      <c r="G106" s="555"/>
      <c r="H106" s="555"/>
      <c r="I106" s="128"/>
      <c r="J106" s="589">
        <f>recette!AS22</f>
        <v>30</v>
      </c>
      <c r="K106" s="589"/>
      <c r="L106" s="590">
        <f>quantite_matiere!AT28</f>
        <v>0</v>
      </c>
      <c r="M106" s="590"/>
      <c r="N106" s="590"/>
      <c r="O106" s="210"/>
      <c r="P106" s="209">
        <f>recette!AR22</f>
        <v>30</v>
      </c>
      <c r="Q106" s="555">
        <f>quantite_matiere!AS28</f>
        <v>0</v>
      </c>
      <c r="R106" s="555"/>
      <c r="S106" s="130"/>
      <c r="U106" s="591">
        <f t="shared" si="0"/>
        <v>0</v>
      </c>
      <c r="V106" s="591"/>
      <c r="W106" s="591"/>
    </row>
    <row r="107" spans="2:24" ht="25.5" customHeight="1">
      <c r="B107" s="189" t="s">
        <v>137</v>
      </c>
      <c r="C107" s="209">
        <f>recette!AP42</f>
        <v>18</v>
      </c>
      <c r="D107" s="555">
        <f>quantite_matiere!AQ48</f>
        <v>0</v>
      </c>
      <c r="E107" s="555"/>
      <c r="F107" s="555"/>
      <c r="G107" s="555"/>
      <c r="H107" s="555"/>
      <c r="I107" s="211"/>
      <c r="J107" s="589">
        <f>recette!AS42</f>
        <v>18</v>
      </c>
      <c r="K107" s="589"/>
      <c r="L107" s="590">
        <f>quantite_matiere!AT48</f>
        <v>0</v>
      </c>
      <c r="M107" s="590"/>
      <c r="N107" s="590"/>
      <c r="O107" s="128"/>
      <c r="P107" s="209">
        <f>recette!AR42</f>
        <v>18</v>
      </c>
      <c r="Q107" s="592">
        <f>quantite_matiere!AS48</f>
        <v>0</v>
      </c>
      <c r="R107" s="592"/>
      <c r="S107" s="130"/>
      <c r="U107" s="591">
        <f t="shared" si="0"/>
        <v>0</v>
      </c>
      <c r="V107" s="591"/>
      <c r="W107" s="591"/>
    </row>
    <row r="108" spans="2:24" ht="24.75" customHeight="1">
      <c r="B108" s="593" t="s">
        <v>138</v>
      </c>
      <c r="C108" s="593"/>
      <c r="D108" s="555">
        <f>quantite_matiere!AQ53</f>
        <v>0</v>
      </c>
      <c r="E108" s="555"/>
      <c r="F108" s="555"/>
      <c r="G108" s="555"/>
      <c r="H108" s="555"/>
      <c r="I108" s="213"/>
      <c r="J108" s="594" t="s">
        <v>138</v>
      </c>
      <c r="K108" s="594"/>
      <c r="L108" s="595">
        <f>quantite_matiere!AT53</f>
        <v>0</v>
      </c>
      <c r="M108" s="595"/>
      <c r="N108" s="595"/>
      <c r="P108" s="212" t="s">
        <v>138</v>
      </c>
      <c r="Q108" s="555">
        <f>quantite_matiere!AS53</f>
        <v>0</v>
      </c>
      <c r="R108" s="555"/>
    </row>
    <row r="109" spans="2:24" ht="28.5" customHeight="1">
      <c r="B109" s="596" t="s">
        <v>139</v>
      </c>
      <c r="C109" s="596"/>
      <c r="D109" s="555">
        <f>quantite_matiere!AQ2</f>
        <v>0</v>
      </c>
      <c r="E109" s="555"/>
      <c r="F109" s="555"/>
      <c r="G109" s="555"/>
      <c r="H109" s="555"/>
      <c r="I109" s="213"/>
      <c r="J109" s="597" t="s">
        <v>139</v>
      </c>
      <c r="K109" s="597"/>
      <c r="L109" s="598">
        <f>quantite_matiere!AT2</f>
        <v>0</v>
      </c>
      <c r="M109" s="598"/>
      <c r="N109" s="598"/>
      <c r="P109" s="214" t="s">
        <v>139</v>
      </c>
      <c r="Q109" s="599">
        <f>production!BJ41</f>
        <v>0</v>
      </c>
      <c r="R109" s="599"/>
    </row>
    <row r="110" spans="2:24" ht="28.5" customHeight="1"/>
    <row r="111" spans="2:24" ht="28.5" customHeight="1"/>
    <row r="112" spans="2:24" ht="22.5" customHeight="1">
      <c r="C112" s="9" t="s">
        <v>140</v>
      </c>
      <c r="D112" s="9"/>
      <c r="E112" s="9"/>
      <c r="F112" s="9"/>
      <c r="G112" s="9"/>
      <c r="H112" s="9"/>
      <c r="K112" s="9" t="s">
        <v>26</v>
      </c>
      <c r="L112" s="9"/>
      <c r="M112" s="9"/>
      <c r="N112" s="9"/>
      <c r="O112" s="9"/>
      <c r="P112" s="9"/>
      <c r="S112" s="9" t="s">
        <v>21</v>
      </c>
      <c r="T112" s="9"/>
      <c r="U112" s="9"/>
      <c r="V112" s="9"/>
      <c r="W112" s="9"/>
      <c r="X112" s="9"/>
    </row>
    <row r="113" spans="2:24" ht="22.5" customHeight="1">
      <c r="C113" s="114" t="s">
        <v>47</v>
      </c>
      <c r="D113" s="9" t="s">
        <v>48</v>
      </c>
      <c r="E113" s="9"/>
      <c r="F113" s="9"/>
      <c r="G113" s="9"/>
      <c r="H113" s="9"/>
      <c r="K113" s="9" t="s">
        <v>47</v>
      </c>
      <c r="L113" s="9"/>
      <c r="M113" s="9" t="s">
        <v>48</v>
      </c>
      <c r="N113" s="9"/>
      <c r="O113" s="9"/>
      <c r="P113" s="9"/>
      <c r="S113" s="548" t="s">
        <v>47</v>
      </c>
      <c r="T113" s="548"/>
      <c r="U113" s="9" t="s">
        <v>48</v>
      </c>
      <c r="V113" s="9"/>
      <c r="W113" s="9"/>
      <c r="X113" s="9"/>
    </row>
    <row r="114" spans="2:24" ht="22.5" customHeight="1">
      <c r="B114" s="115" t="s">
        <v>136</v>
      </c>
      <c r="C114" s="185">
        <f>recette!X4</f>
        <v>800</v>
      </c>
      <c r="D114" s="5">
        <f>quantite_matiere!X11</f>
        <v>0</v>
      </c>
      <c r="E114" s="5"/>
      <c r="F114" s="5"/>
      <c r="G114" s="5"/>
      <c r="H114" s="5"/>
      <c r="J114" s="115" t="s">
        <v>136</v>
      </c>
      <c r="K114" s="600">
        <f>recette!AQ4</f>
        <v>800</v>
      </c>
      <c r="L114" s="600"/>
      <c r="M114" s="5">
        <f>quantite_matiere!AR11</f>
        <v>0</v>
      </c>
      <c r="N114" s="5"/>
      <c r="O114" s="5"/>
      <c r="P114" s="5"/>
      <c r="R114" s="115" t="s">
        <v>118</v>
      </c>
      <c r="S114" s="600">
        <f>recette!AN2</f>
        <v>1000</v>
      </c>
      <c r="T114" s="600"/>
      <c r="U114" s="5">
        <f>quantite_matiere!AO9</f>
        <v>0</v>
      </c>
      <c r="V114" s="5"/>
      <c r="W114" s="5"/>
      <c r="X114" s="5"/>
    </row>
    <row r="115" spans="2:24" ht="22.5" customHeight="1">
      <c r="B115" s="115" t="s">
        <v>81</v>
      </c>
      <c r="C115" s="185">
        <f>recette!X5</f>
        <v>200</v>
      </c>
      <c r="D115" s="5">
        <f>quantite_matiere!X12</f>
        <v>0</v>
      </c>
      <c r="E115" s="5"/>
      <c r="F115" s="5"/>
      <c r="G115" s="5"/>
      <c r="H115" s="5"/>
      <c r="J115" s="215" t="s">
        <v>81</v>
      </c>
      <c r="K115" s="600">
        <f>recette!AQ5</f>
        <v>200</v>
      </c>
      <c r="L115" s="600"/>
      <c r="M115" s="5">
        <f>quantite_matiere!AR12</f>
        <v>0</v>
      </c>
      <c r="N115" s="5"/>
      <c r="O115" s="5"/>
      <c r="P115" s="5"/>
      <c r="R115" s="120" t="s">
        <v>52</v>
      </c>
      <c r="S115" s="600">
        <f>recette!AN9</f>
        <v>700</v>
      </c>
      <c r="T115" s="600"/>
      <c r="U115" s="5">
        <f>quantite_matiere!AO16</f>
        <v>0</v>
      </c>
      <c r="V115" s="5"/>
      <c r="W115" s="5"/>
      <c r="X115" s="5"/>
    </row>
    <row r="116" spans="2:24" ht="22.5" customHeight="1">
      <c r="B116" s="120" t="s">
        <v>52</v>
      </c>
      <c r="C116" s="144">
        <f>recette!X9</f>
        <v>750</v>
      </c>
      <c r="D116" s="5">
        <f>quantite_matiere!X16</f>
        <v>0</v>
      </c>
      <c r="E116" s="5"/>
      <c r="F116" s="5"/>
      <c r="G116" s="5"/>
      <c r="H116" s="5"/>
      <c r="J116" s="120" t="s">
        <v>52</v>
      </c>
      <c r="K116" s="600">
        <f>recette!AQ9</f>
        <v>800</v>
      </c>
      <c r="L116" s="600"/>
      <c r="M116" s="5">
        <f>quantite_matiere!AR16</f>
        <v>0</v>
      </c>
      <c r="N116" s="5"/>
      <c r="O116" s="5"/>
      <c r="P116" s="5"/>
      <c r="R116" s="115" t="s">
        <v>53</v>
      </c>
      <c r="S116" s="600">
        <f>recette!AN10</f>
        <v>15</v>
      </c>
      <c r="T116" s="600"/>
      <c r="U116" s="5">
        <f>quantite_matiere!AO17</f>
        <v>0</v>
      </c>
      <c r="V116" s="5"/>
      <c r="W116" s="5"/>
      <c r="X116" s="5"/>
    </row>
    <row r="117" spans="2:24" ht="22.5" customHeight="1">
      <c r="B117" s="115" t="s">
        <v>53</v>
      </c>
      <c r="C117" s="144">
        <f>recette!X10</f>
        <v>16</v>
      </c>
      <c r="D117" s="5">
        <f>quantite_matiere!X17</f>
        <v>0</v>
      </c>
      <c r="E117" s="5"/>
      <c r="F117" s="5"/>
      <c r="G117" s="5"/>
      <c r="H117" s="5"/>
      <c r="J117" s="115" t="s">
        <v>53</v>
      </c>
      <c r="K117" s="600">
        <f>recette!AQ10</f>
        <v>16</v>
      </c>
      <c r="L117" s="600"/>
      <c r="M117" s="5">
        <f>quantite_matiere!AR17</f>
        <v>0</v>
      </c>
      <c r="N117" s="5"/>
      <c r="O117" s="5"/>
      <c r="P117" s="5"/>
      <c r="R117" s="120" t="s">
        <v>89</v>
      </c>
      <c r="S117" s="600">
        <f>recette!AN12</f>
        <v>200</v>
      </c>
      <c r="T117" s="600"/>
      <c r="U117" s="5">
        <f>quantite_matiere!AO19</f>
        <v>0</v>
      </c>
      <c r="V117" s="5"/>
      <c r="W117" s="5"/>
      <c r="X117" s="5"/>
    </row>
    <row r="118" spans="2:24" ht="22.5" customHeight="1">
      <c r="B118" s="120" t="s">
        <v>55</v>
      </c>
      <c r="C118" s="144">
        <f>recette!X11</f>
        <v>220</v>
      </c>
      <c r="D118" s="5">
        <f>quantite_matiere!X18</f>
        <v>0</v>
      </c>
      <c r="E118" s="5"/>
      <c r="F118" s="5"/>
      <c r="G118" s="5"/>
      <c r="H118" s="5"/>
      <c r="J118" s="120" t="s">
        <v>55</v>
      </c>
      <c r="K118" s="600">
        <f>recette!AQ12</f>
        <v>220</v>
      </c>
      <c r="L118" s="600"/>
      <c r="M118" s="5">
        <f>quantite_matiere!AR19</f>
        <v>0</v>
      </c>
      <c r="N118" s="5"/>
      <c r="O118" s="5"/>
      <c r="P118" s="5"/>
      <c r="R118" s="120" t="s">
        <v>122</v>
      </c>
      <c r="S118" s="600">
        <f>recette!AN29</f>
        <v>40</v>
      </c>
      <c r="T118" s="600"/>
      <c r="U118" s="5">
        <f>quantite_matiere!AO35</f>
        <v>0</v>
      </c>
      <c r="V118" s="5"/>
      <c r="W118" s="5"/>
      <c r="X118" s="5"/>
    </row>
    <row r="119" spans="2:24" ht="22.5" customHeight="1">
      <c r="B119" s="120" t="s">
        <v>120</v>
      </c>
      <c r="C119" s="144">
        <f>recette!X22</f>
        <v>40</v>
      </c>
      <c r="D119" s="5">
        <f>quantite_matiere!X28</f>
        <v>0</v>
      </c>
      <c r="E119" s="5"/>
      <c r="F119" s="5"/>
      <c r="G119" s="5"/>
      <c r="H119" s="5"/>
      <c r="J119" s="120" t="s">
        <v>90</v>
      </c>
      <c r="K119" s="600">
        <f>recette!AQ15</f>
        <v>160</v>
      </c>
      <c r="L119" s="600"/>
      <c r="M119" s="5">
        <f>quantite_matiere!AR21</f>
        <v>0</v>
      </c>
      <c r="N119" s="5"/>
      <c r="O119" s="5"/>
      <c r="P119" s="5"/>
      <c r="R119" s="120" t="s">
        <v>141</v>
      </c>
      <c r="S119" s="600">
        <f>recette!AN36</f>
        <v>115</v>
      </c>
      <c r="T119" s="600"/>
      <c r="U119" s="5">
        <f>quantite_matiere!AO42</f>
        <v>0</v>
      </c>
      <c r="V119" s="5"/>
      <c r="W119" s="5"/>
      <c r="X119" s="5"/>
    </row>
    <row r="120" spans="2:24" ht="22.5" customHeight="1">
      <c r="B120" s="120" t="s">
        <v>70</v>
      </c>
      <c r="C120" s="144">
        <f>recette!X27</f>
        <v>130</v>
      </c>
      <c r="D120" s="5">
        <f>quantite_matiere!X29</f>
        <v>0</v>
      </c>
      <c r="E120" s="5"/>
      <c r="F120" s="5"/>
      <c r="G120" s="5"/>
      <c r="H120" s="5"/>
      <c r="J120" s="120" t="s">
        <v>63</v>
      </c>
      <c r="K120" s="600">
        <f>recette!AQ16</f>
        <v>120</v>
      </c>
      <c r="L120" s="600"/>
      <c r="M120" s="5">
        <f>quantite_matiere!AR22</f>
        <v>0</v>
      </c>
      <c r="N120" s="5"/>
      <c r="O120" s="5"/>
      <c r="P120" s="5"/>
      <c r="R120" s="120" t="s">
        <v>142</v>
      </c>
      <c r="S120" s="600">
        <f>recette!AN38</f>
        <v>72</v>
      </c>
      <c r="T120" s="600"/>
      <c r="U120" s="5">
        <f>quantite_matiere!AO44</f>
        <v>0</v>
      </c>
      <c r="V120" s="5"/>
      <c r="W120" s="5"/>
      <c r="X120" s="5"/>
    </row>
    <row r="121" spans="2:24" ht="22.5" customHeight="1">
      <c r="B121" s="126" t="s">
        <v>93</v>
      </c>
      <c r="C121" s="126"/>
      <c r="D121" s="5">
        <f>quantite_matiere!X53</f>
        <v>0</v>
      </c>
      <c r="E121" s="5"/>
      <c r="F121" s="5"/>
      <c r="G121" s="5"/>
      <c r="H121" s="5"/>
      <c r="J121" s="120" t="s">
        <v>143</v>
      </c>
      <c r="K121" s="600">
        <f>recette!AQ28</f>
        <v>250</v>
      </c>
      <c r="L121" s="600"/>
      <c r="M121" s="5">
        <f>quantite_matiere!AR30</f>
        <v>0</v>
      </c>
      <c r="N121" s="5"/>
      <c r="O121" s="5"/>
      <c r="P121" s="5"/>
      <c r="R121" s="120" t="s">
        <v>144</v>
      </c>
      <c r="S121" s="600">
        <f>recette!AN39</f>
        <v>34</v>
      </c>
      <c r="T121" s="600"/>
      <c r="U121" s="5">
        <f>quantite_matiere!AO45</f>
        <v>0</v>
      </c>
      <c r="V121" s="5"/>
      <c r="W121" s="5"/>
      <c r="X121" s="5"/>
    </row>
    <row r="122" spans="2:24" ht="22.5" customHeight="1">
      <c r="B122" s="548" t="s">
        <v>72</v>
      </c>
      <c r="C122" s="548"/>
      <c r="D122" s="577">
        <f>quantite_matiere!X2</f>
        <v>0</v>
      </c>
      <c r="E122" s="577"/>
      <c r="F122" s="577"/>
      <c r="G122" s="577"/>
      <c r="H122" s="577"/>
      <c r="J122" s="120" t="s">
        <v>145</v>
      </c>
      <c r="K122" s="600">
        <f>recette!AQ43</f>
        <v>12</v>
      </c>
      <c r="L122" s="600"/>
      <c r="M122" s="5">
        <f>quantite_matiere!AR49</f>
        <v>0</v>
      </c>
      <c r="N122" s="5"/>
      <c r="O122" s="5"/>
      <c r="P122" s="5"/>
      <c r="R122" s="126" t="s">
        <v>93</v>
      </c>
      <c r="S122" s="126"/>
      <c r="T122" s="5">
        <f>quantite_matiere!AO53</f>
        <v>0</v>
      </c>
      <c r="U122" s="5"/>
      <c r="V122" s="5"/>
      <c r="W122" s="5"/>
      <c r="X122" s="5"/>
    </row>
    <row r="123" spans="2:24" ht="22.5" customHeight="1">
      <c r="J123" s="548" t="s">
        <v>93</v>
      </c>
      <c r="K123" s="548"/>
      <c r="L123" s="548"/>
      <c r="M123" s="5">
        <f>quantite_matiere!AR53</f>
        <v>0</v>
      </c>
      <c r="N123" s="5"/>
      <c r="O123" s="5"/>
      <c r="P123" s="5"/>
      <c r="R123" s="548" t="s">
        <v>72</v>
      </c>
      <c r="S123" s="548"/>
      <c r="T123" s="577">
        <f>quantite_matiere!AO2</f>
        <v>0</v>
      </c>
      <c r="U123" s="577"/>
      <c r="V123" s="577"/>
      <c r="W123" s="577"/>
      <c r="X123" s="577"/>
    </row>
    <row r="124" spans="2:24" ht="22.5" customHeight="1">
      <c r="J124" s="548" t="s">
        <v>72</v>
      </c>
      <c r="K124" s="548"/>
      <c r="L124" s="577">
        <f>quantite_matiere!AR2</f>
        <v>0</v>
      </c>
      <c r="M124" s="577"/>
      <c r="N124" s="577"/>
      <c r="O124" s="577"/>
      <c r="P124" s="577"/>
    </row>
    <row r="125" spans="2:24" ht="22.5" customHeight="1"/>
    <row r="126" spans="2:24" ht="22.5" customHeight="1"/>
    <row r="127" spans="2:24" ht="22.5" customHeight="1">
      <c r="C127" s="9" t="s">
        <v>146</v>
      </c>
      <c r="D127" s="9"/>
      <c r="E127" s="9"/>
      <c r="F127" s="9"/>
      <c r="G127" s="9"/>
      <c r="H127" s="9"/>
    </row>
    <row r="128" spans="2:24" ht="22.5" customHeight="1">
      <c r="C128" s="114" t="s">
        <v>47</v>
      </c>
      <c r="D128" s="9" t="s">
        <v>48</v>
      </c>
      <c r="E128" s="9"/>
      <c r="F128" s="9"/>
      <c r="G128" s="9"/>
      <c r="H128" s="9"/>
    </row>
    <row r="129" spans="2:8" ht="22.5" customHeight="1">
      <c r="B129" s="115" t="s">
        <v>118</v>
      </c>
      <c r="C129" s="185">
        <f>recette!AO2</f>
        <v>1000</v>
      </c>
      <c r="D129" s="5">
        <f>quantite_matiere!AP9</f>
        <v>0</v>
      </c>
      <c r="E129" s="5"/>
      <c r="F129" s="5"/>
      <c r="G129" s="5"/>
      <c r="H129" s="5"/>
    </row>
    <row r="130" spans="2:8" ht="22.5" customHeight="1">
      <c r="B130" s="120" t="s">
        <v>52</v>
      </c>
      <c r="C130" s="144">
        <f>recette!AO9</f>
        <v>700</v>
      </c>
      <c r="D130" s="5">
        <f>quantite_matiere!AP16</f>
        <v>0</v>
      </c>
      <c r="E130" s="5"/>
      <c r="F130" s="5"/>
      <c r="G130" s="5"/>
      <c r="H130" s="5"/>
    </row>
    <row r="131" spans="2:8" ht="22.5" customHeight="1">
      <c r="B131" s="115" t="s">
        <v>53</v>
      </c>
      <c r="C131" s="144">
        <f>recette!AO10</f>
        <v>15</v>
      </c>
      <c r="D131" s="5">
        <f>quantite_matiere!AP17</f>
        <v>0</v>
      </c>
      <c r="E131" s="5"/>
      <c r="F131" s="5"/>
      <c r="G131" s="5"/>
      <c r="H131" s="5"/>
    </row>
    <row r="132" spans="2:8" ht="22.5" customHeight="1">
      <c r="B132" s="120" t="s">
        <v>89</v>
      </c>
      <c r="C132" s="144">
        <f>recette!AO12</f>
        <v>200</v>
      </c>
      <c r="D132" s="5">
        <f>quantite_matiere!AP19</f>
        <v>0</v>
      </c>
      <c r="E132" s="5"/>
      <c r="F132" s="5"/>
      <c r="G132" s="5"/>
      <c r="H132" s="5"/>
    </row>
    <row r="133" spans="2:8" ht="22.5" customHeight="1">
      <c r="B133" s="120" t="s">
        <v>147</v>
      </c>
      <c r="C133" s="144">
        <f>recette!AO29</f>
        <v>40</v>
      </c>
      <c r="D133" s="5">
        <f>quantite_matiere!AP35</f>
        <v>0</v>
      </c>
      <c r="E133" s="5"/>
      <c r="F133" s="5"/>
      <c r="G133" s="5"/>
      <c r="H133" s="5"/>
    </row>
    <row r="134" spans="2:8" ht="22.5" customHeight="1">
      <c r="B134" s="120" t="s">
        <v>148</v>
      </c>
      <c r="C134" s="144">
        <f>recette!AO37</f>
        <v>115</v>
      </c>
      <c r="D134" s="5">
        <f>quantite_matiere!AP43</f>
        <v>0</v>
      </c>
      <c r="E134" s="5"/>
      <c r="F134" s="5"/>
      <c r="G134" s="5"/>
      <c r="H134" s="5"/>
    </row>
    <row r="135" spans="2:8" ht="22.5" customHeight="1">
      <c r="B135" s="120" t="s">
        <v>149</v>
      </c>
      <c r="C135" s="144">
        <f>recette!AO41</f>
        <v>20</v>
      </c>
      <c r="D135" s="5">
        <f>quantite_matiere!AP47</f>
        <v>0</v>
      </c>
      <c r="E135" s="5"/>
      <c r="F135" s="5"/>
      <c r="G135" s="5"/>
      <c r="H135" s="5"/>
    </row>
    <row r="136" spans="2:8" ht="22.5" customHeight="1">
      <c r="B136" s="120" t="s">
        <v>150</v>
      </c>
      <c r="C136" s="144">
        <f>recette!AO40</f>
        <v>34</v>
      </c>
      <c r="D136" s="5">
        <f>quantite_matiere!AP46</f>
        <v>0</v>
      </c>
      <c r="E136" s="5"/>
      <c r="F136" s="5"/>
      <c r="G136" s="5"/>
      <c r="H136" s="5"/>
    </row>
    <row r="137" spans="2:8" ht="22.5" customHeight="1">
      <c r="B137" s="126" t="s">
        <v>93</v>
      </c>
      <c r="C137" s="126"/>
      <c r="D137" s="5">
        <f>quantite_matiere!AP53</f>
        <v>0</v>
      </c>
      <c r="E137" s="5"/>
      <c r="F137" s="5"/>
      <c r="G137" s="5"/>
      <c r="H137" s="5"/>
    </row>
    <row r="138" spans="2:8" ht="22.5" customHeight="1">
      <c r="B138" s="548" t="s">
        <v>72</v>
      </c>
      <c r="C138" s="548"/>
      <c r="D138" s="577">
        <f>quantite_matiere!AP2</f>
        <v>0</v>
      </c>
      <c r="E138" s="577"/>
      <c r="F138" s="577"/>
      <c r="G138" s="577"/>
      <c r="H138" s="577"/>
    </row>
    <row r="139" spans="2:8" ht="22.5" customHeight="1"/>
    <row r="140" spans="2:8" ht="22.5" customHeight="1"/>
    <row r="141" spans="2:8" ht="22.5" customHeight="1"/>
    <row r="142" spans="2:8" ht="22.5" customHeight="1"/>
    <row r="143" spans="2:8" ht="22.5" customHeight="1"/>
    <row r="144" spans="2:8" ht="22.5" customHeight="1"/>
    <row r="145" ht="22.5" customHeight="1"/>
    <row r="146" ht="22.5" customHeight="1"/>
    <row r="147" ht="22.5" customHeight="1"/>
    <row r="148" ht="22.5" customHeight="1"/>
    <row r="149" ht="22.5" customHeight="1"/>
    <row r="150" ht="22.5" customHeight="1"/>
    <row r="151" ht="22.5" customHeight="1"/>
    <row r="152" ht="22.5" customHeight="1"/>
    <row r="153" ht="22.5" customHeight="1"/>
    <row r="154" ht="22.5" customHeight="1"/>
    <row r="155" ht="22.5" customHeight="1"/>
    <row r="156" ht="22.5" customHeight="1"/>
    <row r="157" ht="22.5" customHeight="1"/>
    <row r="158" ht="22.5" customHeight="1"/>
    <row r="159" ht="22.5" customHeight="1"/>
    <row r="160" ht="22.5" customHeight="1"/>
    <row r="161" ht="22.5" customHeight="1"/>
    <row r="162" ht="22.5" customHeight="1"/>
    <row r="163" ht="22.5" customHeight="1"/>
    <row r="164" ht="22.5" customHeight="1"/>
    <row r="165" ht="22.5" customHeight="1"/>
    <row r="166" ht="22.5" customHeight="1"/>
    <row r="167" ht="22.5" customHeight="1"/>
    <row r="168" ht="22.5" customHeight="1"/>
    <row r="169" ht="22.5" customHeight="1"/>
    <row r="170" ht="22.5" customHeight="1"/>
    <row r="171" ht="22.5" customHeight="1"/>
    <row r="172" ht="22.5" customHeight="1"/>
    <row r="173" ht="22.5" customHeight="1"/>
    <row r="174" ht="22.5" customHeight="1"/>
    <row r="175" ht="22.5" customHeight="1"/>
    <row r="176" ht="22.5" customHeight="1"/>
    <row r="177" ht="22.5" customHeight="1"/>
    <row r="178" ht="22.5" customHeight="1"/>
    <row r="179" ht="22.5" customHeight="1"/>
    <row r="180" ht="22.5" customHeight="1"/>
    <row r="181" ht="22.5" customHeight="1"/>
    <row r="182" ht="22.5" customHeight="1"/>
    <row r="183" ht="22.5" customHeight="1"/>
    <row r="184" ht="22.5" customHeight="1"/>
    <row r="185" ht="22.5" customHeight="1"/>
    <row r="186" ht="22.5" customHeight="1"/>
    <row r="187" ht="22.5" customHeight="1"/>
    <row r="188" ht="22.5" customHeight="1"/>
    <row r="189" ht="22.5" customHeight="1"/>
    <row r="190" ht="22.5" customHeight="1"/>
    <row r="191" ht="22.5" customHeight="1"/>
    <row r="192" ht="22.5" customHeight="1"/>
    <row r="193" ht="22.5" customHeight="1"/>
    <row r="194" ht="22.5" customHeight="1"/>
    <row r="195" ht="22.5" customHeight="1"/>
    <row r="196" ht="22.5" customHeight="1"/>
    <row r="197" ht="22.5" customHeight="1"/>
    <row r="198" ht="22.5" customHeight="1"/>
    <row r="199" ht="22.5" customHeight="1"/>
    <row r="200" ht="22.5" customHeight="1"/>
    <row r="201" ht="22.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78">
    <mergeCell ref="D130:H130"/>
    <mergeCell ref="D131:H131"/>
    <mergeCell ref="D132:H132"/>
    <mergeCell ref="D133:H133"/>
    <mergeCell ref="D134:H134"/>
    <mergeCell ref="D135:H135"/>
    <mergeCell ref="D136:H136"/>
    <mergeCell ref="D137:H137"/>
    <mergeCell ref="B138:C138"/>
    <mergeCell ref="D138:H138"/>
    <mergeCell ref="J123:L123"/>
    <mergeCell ref="M123:P123"/>
    <mergeCell ref="R123:S123"/>
    <mergeCell ref="T123:X123"/>
    <mergeCell ref="J124:K124"/>
    <mergeCell ref="L124:P124"/>
    <mergeCell ref="C127:H127"/>
    <mergeCell ref="D128:H128"/>
    <mergeCell ref="D129:H129"/>
    <mergeCell ref="D121:H121"/>
    <mergeCell ref="K121:L121"/>
    <mergeCell ref="M121:P121"/>
    <mergeCell ref="S121:T121"/>
    <mergeCell ref="U121:X121"/>
    <mergeCell ref="B122:C122"/>
    <mergeCell ref="D122:H122"/>
    <mergeCell ref="K122:L122"/>
    <mergeCell ref="M122:P122"/>
    <mergeCell ref="T122:X122"/>
    <mergeCell ref="D119:H119"/>
    <mergeCell ref="K119:L119"/>
    <mergeCell ref="M119:P119"/>
    <mergeCell ref="S119:T119"/>
    <mergeCell ref="U119:X119"/>
    <mergeCell ref="D120:H120"/>
    <mergeCell ref="K120:L120"/>
    <mergeCell ref="M120:P120"/>
    <mergeCell ref="S120:T120"/>
    <mergeCell ref="U120:X120"/>
    <mergeCell ref="D117:H117"/>
    <mergeCell ref="K117:L117"/>
    <mergeCell ref="M117:P117"/>
    <mergeCell ref="S117:T117"/>
    <mergeCell ref="U117:X117"/>
    <mergeCell ref="D118:H118"/>
    <mergeCell ref="K118:L118"/>
    <mergeCell ref="M118:P118"/>
    <mergeCell ref="S118:T118"/>
    <mergeCell ref="U118:X118"/>
    <mergeCell ref="D115:H115"/>
    <mergeCell ref="K115:L115"/>
    <mergeCell ref="M115:P115"/>
    <mergeCell ref="S115:T115"/>
    <mergeCell ref="U115:X115"/>
    <mergeCell ref="D116:H116"/>
    <mergeCell ref="K116:L116"/>
    <mergeCell ref="M116:P116"/>
    <mergeCell ref="S116:T116"/>
    <mergeCell ref="U116:X116"/>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B108:C108"/>
    <mergeCell ref="D108:H108"/>
    <mergeCell ref="J108:K108"/>
    <mergeCell ref="L108:N108"/>
    <mergeCell ref="Q108:R108"/>
    <mergeCell ref="B109:C109"/>
    <mergeCell ref="D109:H109"/>
    <mergeCell ref="J109:K109"/>
    <mergeCell ref="L109:N109"/>
    <mergeCell ref="Q109:R109"/>
    <mergeCell ref="D106:H106"/>
    <mergeCell ref="J106:K106"/>
    <mergeCell ref="L106:N106"/>
    <mergeCell ref="Q106:R106"/>
    <mergeCell ref="U106:W106"/>
    <mergeCell ref="D107:H107"/>
    <mergeCell ref="J107:K107"/>
    <mergeCell ref="L107:N107"/>
    <mergeCell ref="Q107:R107"/>
    <mergeCell ref="U107:W107"/>
    <mergeCell ref="D104:H104"/>
    <mergeCell ref="J104:K104"/>
    <mergeCell ref="L104:N104"/>
    <mergeCell ref="Q104:R104"/>
    <mergeCell ref="U104:W104"/>
    <mergeCell ref="D105:H105"/>
    <mergeCell ref="J105:K105"/>
    <mergeCell ref="L105:N105"/>
    <mergeCell ref="Q105:R105"/>
    <mergeCell ref="U105:W105"/>
    <mergeCell ref="D102:H102"/>
    <mergeCell ref="J102:K102"/>
    <mergeCell ref="L102:N102"/>
    <mergeCell ref="Q102:R102"/>
    <mergeCell ref="U102:W102"/>
    <mergeCell ref="D103:H103"/>
    <mergeCell ref="J103:K103"/>
    <mergeCell ref="L103:N103"/>
    <mergeCell ref="Q103:R103"/>
    <mergeCell ref="U103:W103"/>
    <mergeCell ref="D100:H100"/>
    <mergeCell ref="J100:K100"/>
    <mergeCell ref="L100:N100"/>
    <mergeCell ref="Q100:R100"/>
    <mergeCell ref="U100:W100"/>
    <mergeCell ref="D101:H101"/>
    <mergeCell ref="J101:K101"/>
    <mergeCell ref="L101:N101"/>
    <mergeCell ref="Q101:R101"/>
    <mergeCell ref="U101:W101"/>
    <mergeCell ref="A96:U96"/>
    <mergeCell ref="C98:H98"/>
    <mergeCell ref="J98:K98"/>
    <mergeCell ref="P98:R98"/>
    <mergeCell ref="U98:W99"/>
    <mergeCell ref="D99:H99"/>
    <mergeCell ref="J99:K99"/>
    <mergeCell ref="L99:N99"/>
    <mergeCell ref="Q99:R99"/>
    <mergeCell ref="D93:I93"/>
    <mergeCell ref="J93:K93"/>
    <mergeCell ref="B94:C94"/>
    <mergeCell ref="D94:I94"/>
    <mergeCell ref="J94:K94"/>
    <mergeCell ref="Q94:R94"/>
    <mergeCell ref="S94:X94"/>
    <mergeCell ref="B95:C95"/>
    <mergeCell ref="J95:K95"/>
    <mergeCell ref="L95:O95"/>
    <mergeCell ref="D88:K88"/>
    <mergeCell ref="S88:X88"/>
    <mergeCell ref="D89:K89"/>
    <mergeCell ref="S89:X89"/>
    <mergeCell ref="D90:K90"/>
    <mergeCell ref="S90:X90"/>
    <mergeCell ref="D91:K91"/>
    <mergeCell ref="S91:X91"/>
    <mergeCell ref="D92:K92"/>
    <mergeCell ref="Q92:R92"/>
    <mergeCell ref="V92:W92"/>
    <mergeCell ref="C83:K83"/>
    <mergeCell ref="R83:X83"/>
    <mergeCell ref="D84:K84"/>
    <mergeCell ref="S84:X84"/>
    <mergeCell ref="D85:K85"/>
    <mergeCell ref="S85:X85"/>
    <mergeCell ref="D86:K86"/>
    <mergeCell ref="S86:X86"/>
    <mergeCell ref="D87:K87"/>
    <mergeCell ref="S87:X87"/>
    <mergeCell ref="D76:H76"/>
    <mergeCell ref="S76:X76"/>
    <mergeCell ref="D77:H77"/>
    <mergeCell ref="S77:X77"/>
    <mergeCell ref="D78:H78"/>
    <mergeCell ref="S78:X78"/>
    <mergeCell ref="B79:C79"/>
    <mergeCell ref="D79:H79"/>
    <mergeCell ref="Q79:R79"/>
    <mergeCell ref="S79:X79"/>
    <mergeCell ref="D71:H71"/>
    <mergeCell ref="S71:X71"/>
    <mergeCell ref="D72:H72"/>
    <mergeCell ref="S72:X72"/>
    <mergeCell ref="D73:H73"/>
    <mergeCell ref="S73:X73"/>
    <mergeCell ref="D74:H74"/>
    <mergeCell ref="S74:X74"/>
    <mergeCell ref="D75:H75"/>
    <mergeCell ref="S75:X75"/>
    <mergeCell ref="B66:C66"/>
    <mergeCell ref="F66:G66"/>
    <mergeCell ref="J66:K66"/>
    <mergeCell ref="C68:H68"/>
    <mergeCell ref="R68:X68"/>
    <mergeCell ref="D69:H69"/>
    <mergeCell ref="S69:X69"/>
    <mergeCell ref="D70:H70"/>
    <mergeCell ref="S70:X70"/>
    <mergeCell ref="D63:K63"/>
    <mergeCell ref="S63:X63"/>
    <mergeCell ref="AD63:AI63"/>
    <mergeCell ref="D64:K64"/>
    <mergeCell ref="Q64:R64"/>
    <mergeCell ref="S64:X64"/>
    <mergeCell ref="AB64:AC64"/>
    <mergeCell ref="AD64:AI64"/>
    <mergeCell ref="B65:C65"/>
    <mergeCell ref="D65:K65"/>
    <mergeCell ref="Q65:R65"/>
    <mergeCell ref="AB65:AC65"/>
    <mergeCell ref="D60:K60"/>
    <mergeCell ref="S60:X60"/>
    <mergeCell ref="AD60:AI60"/>
    <mergeCell ref="D61:K61"/>
    <mergeCell ref="S61:X61"/>
    <mergeCell ref="AD61:AI61"/>
    <mergeCell ref="D62:K62"/>
    <mergeCell ref="S62:X62"/>
    <mergeCell ref="AD62:AI62"/>
    <mergeCell ref="D58:K58"/>
    <mergeCell ref="S58:X58"/>
    <mergeCell ref="AB58:AC58"/>
    <mergeCell ref="AD58:AF58"/>
    <mergeCell ref="AG58:AI58"/>
    <mergeCell ref="D59:K59"/>
    <mergeCell ref="S59:T59"/>
    <mergeCell ref="U59:V59"/>
    <mergeCell ref="W59:X59"/>
    <mergeCell ref="AD59:AI59"/>
    <mergeCell ref="B54:C54"/>
    <mergeCell ref="D54:H54"/>
    <mergeCell ref="J54:M54"/>
    <mergeCell ref="Q54:R54"/>
    <mergeCell ref="S54:X54"/>
    <mergeCell ref="B55:C55"/>
    <mergeCell ref="Q55:R55"/>
    <mergeCell ref="AC56:AI56"/>
    <mergeCell ref="C57:K57"/>
    <mergeCell ref="R57:X57"/>
    <mergeCell ref="AD57:AI57"/>
    <mergeCell ref="B51:C51"/>
    <mergeCell ref="D51:M51"/>
    <mergeCell ref="Q51:R51"/>
    <mergeCell ref="S51:W51"/>
    <mergeCell ref="AD51:AH51"/>
    <mergeCell ref="D52:M52"/>
    <mergeCell ref="S52:W52"/>
    <mergeCell ref="B53:C53"/>
    <mergeCell ref="D53:H53"/>
    <mergeCell ref="J53:M53"/>
    <mergeCell ref="Q53:R53"/>
    <mergeCell ref="S53:X53"/>
    <mergeCell ref="D48:M48"/>
    <mergeCell ref="S48:W48"/>
    <mergeCell ref="AD48:AH48"/>
    <mergeCell ref="D49:M49"/>
    <mergeCell ref="S49:W49"/>
    <mergeCell ref="AD49:AH49"/>
    <mergeCell ref="D50:M50"/>
    <mergeCell ref="S50:W50"/>
    <mergeCell ref="AD50:AH50"/>
    <mergeCell ref="C44:M44"/>
    <mergeCell ref="R44:W44"/>
    <mergeCell ref="AC44:AH44"/>
    <mergeCell ref="D45:M45"/>
    <mergeCell ref="S45:W45"/>
    <mergeCell ref="AD45:AH45"/>
    <mergeCell ref="D46:M46"/>
    <mergeCell ref="Q46:Q47"/>
    <mergeCell ref="R46:R47"/>
    <mergeCell ref="S46:W47"/>
    <mergeCell ref="AD46:AH46"/>
    <mergeCell ref="D47:M47"/>
    <mergeCell ref="B36:C36"/>
    <mergeCell ref="Q36:R36"/>
    <mergeCell ref="S36:T36"/>
    <mergeCell ref="U36:W36"/>
    <mergeCell ref="B38:F38"/>
    <mergeCell ref="G38:J38"/>
    <mergeCell ref="K38:W39"/>
    <mergeCell ref="B40:F41"/>
    <mergeCell ref="G40:J41"/>
    <mergeCell ref="K40:W42"/>
    <mergeCell ref="D33:O33"/>
    <mergeCell ref="S33:W33"/>
    <mergeCell ref="D34:I34"/>
    <mergeCell ref="J34:L34"/>
    <mergeCell ref="M34:O34"/>
    <mergeCell ref="S34:W34"/>
    <mergeCell ref="B35:C35"/>
    <mergeCell ref="D35:I35"/>
    <mergeCell ref="J35:L35"/>
    <mergeCell ref="M35:O35"/>
    <mergeCell ref="S35:W35"/>
    <mergeCell ref="D28:O28"/>
    <mergeCell ref="S28:W28"/>
    <mergeCell ref="D29:O29"/>
    <mergeCell ref="S29:W29"/>
    <mergeCell ref="D30:O30"/>
    <mergeCell ref="S30:W30"/>
    <mergeCell ref="D31:O31"/>
    <mergeCell ref="S31:W31"/>
    <mergeCell ref="B32:C32"/>
    <mergeCell ref="D32:O32"/>
    <mergeCell ref="S32:W32"/>
    <mergeCell ref="C25:O25"/>
    <mergeCell ref="S25:X25"/>
    <mergeCell ref="AD25:AM25"/>
    <mergeCell ref="D26:O26"/>
    <mergeCell ref="R26:X26"/>
    <mergeCell ref="AD26:AM26"/>
    <mergeCell ref="D27:O27"/>
    <mergeCell ref="S27:W27"/>
    <mergeCell ref="AB27:AC27"/>
    <mergeCell ref="AD27:AM27"/>
    <mergeCell ref="AD22:AH22"/>
    <mergeCell ref="AI22:AM22"/>
    <mergeCell ref="Q23:R23"/>
    <mergeCell ref="S23:U23"/>
    <mergeCell ref="V23:X23"/>
    <mergeCell ref="AD23:AM23"/>
    <mergeCell ref="D24:O24"/>
    <mergeCell ref="S24:X24"/>
    <mergeCell ref="AD24:AM24"/>
    <mergeCell ref="S20:U20"/>
    <mergeCell ref="V20:X20"/>
    <mergeCell ref="Q21:R21"/>
    <mergeCell ref="S21:U21"/>
    <mergeCell ref="V21:X21"/>
    <mergeCell ref="Q22:R22"/>
    <mergeCell ref="S22:U22"/>
    <mergeCell ref="V22:X22"/>
    <mergeCell ref="AB22:AC22"/>
    <mergeCell ref="B18:C18"/>
    <mergeCell ref="D18:I18"/>
    <mergeCell ref="J18:L18"/>
    <mergeCell ref="M18:O18"/>
    <mergeCell ref="S18:X18"/>
    <mergeCell ref="B19:C19"/>
    <mergeCell ref="J19:K19"/>
    <mergeCell ref="M19:N19"/>
    <mergeCell ref="S19:X19"/>
    <mergeCell ref="D14:O14"/>
    <mergeCell ref="S14:X14"/>
    <mergeCell ref="D15:O15"/>
    <mergeCell ref="Q15:R15"/>
    <mergeCell ref="S15:X15"/>
    <mergeCell ref="D16:O16"/>
    <mergeCell ref="S16:X16"/>
    <mergeCell ref="B17:C17"/>
    <mergeCell ref="D17:I17"/>
    <mergeCell ref="J17:L17"/>
    <mergeCell ref="M17:O17"/>
    <mergeCell ref="S17:X17"/>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8:O8"/>
    <mergeCell ref="S8:X8"/>
    <mergeCell ref="AB8:AJ9"/>
    <mergeCell ref="D9:O9"/>
    <mergeCell ref="S9:X9"/>
    <mergeCell ref="D10:O10"/>
    <mergeCell ref="S10:X10"/>
    <mergeCell ref="AB10:AF10"/>
    <mergeCell ref="AG10:AJ10"/>
    <mergeCell ref="B2:X2"/>
    <mergeCell ref="B3:C3"/>
    <mergeCell ref="D3:X3"/>
    <mergeCell ref="B5:E5"/>
    <mergeCell ref="F5:I5"/>
    <mergeCell ref="K5:P5"/>
    <mergeCell ref="R5:W5"/>
    <mergeCell ref="C7:O7"/>
    <mergeCell ref="R7:X7"/>
  </mergeCells>
  <pageMargins left="7.8472222222222193E-2" right="7.8472222222222193E-2" top="0" bottom="0" header="0.511811023622047" footer="0.511811023622047"/>
  <pageSetup paperSize="9" fitToHeight="4"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heetViews>
  <sheetFormatPr baseColWidth="10" defaultColWidth="10.5" defaultRowHeight="23"/>
  <cols>
    <col min="1" max="1" width="27.33203125" style="216" customWidth="1"/>
    <col min="2" max="2" width="7.33203125" style="217" customWidth="1"/>
    <col min="3" max="3" width="7.33203125" style="216" customWidth="1"/>
    <col min="4" max="4" width="8" style="216" customWidth="1"/>
    <col min="5" max="5" width="25.83203125" style="216" customWidth="1"/>
    <col min="6" max="7" width="8" style="217" customWidth="1"/>
    <col min="8" max="1017" width="10.5" style="216"/>
    <col min="1018" max="1024" width="11" style="218" customWidth="1"/>
  </cols>
  <sheetData>
    <row r="1" spans="1:1024" s="219" customFormat="1" ht="24.75" customHeight="1">
      <c r="A1" s="601" t="s">
        <v>151</v>
      </c>
      <c r="B1" s="601"/>
      <c r="C1" s="601"/>
      <c r="E1" s="601"/>
      <c r="F1" s="601"/>
      <c r="G1" s="601"/>
      <c r="AMD1" s="218"/>
      <c r="AME1" s="218"/>
      <c r="AMF1" s="218"/>
      <c r="AMG1" s="218"/>
      <c r="AMH1" s="218"/>
      <c r="AMI1" s="218"/>
      <c r="AMJ1" s="218"/>
    </row>
    <row r="2" spans="1:1024" s="219" customFormat="1" ht="19.5" customHeight="1">
      <c r="A2" s="216"/>
      <c r="B2" s="217"/>
      <c r="C2" s="216"/>
      <c r="D2" s="216"/>
      <c r="E2" s="216"/>
      <c r="F2" s="217"/>
      <c r="G2" s="217"/>
      <c r="AMD2" s="218"/>
      <c r="AME2" s="218"/>
      <c r="AMF2" s="218"/>
      <c r="AMG2" s="218"/>
      <c r="AMH2" s="218"/>
      <c r="AMI2" s="218"/>
      <c r="AMJ2" s="218"/>
    </row>
    <row r="3" spans="1:1024" s="219" customFormat="1" ht="21.75" customHeight="1">
      <c r="A3" s="220" t="s">
        <v>152</v>
      </c>
      <c r="B3" s="602">
        <f ca="1">production!$B1</f>
        <v>46028</v>
      </c>
      <c r="C3" s="602"/>
      <c r="D3" s="220"/>
      <c r="E3" s="220"/>
      <c r="F3" s="602"/>
      <c r="G3" s="602"/>
      <c r="AMD3" s="218"/>
      <c r="AME3" s="218"/>
      <c r="AMF3" s="218"/>
      <c r="AMG3" s="218"/>
      <c r="AMH3" s="218"/>
      <c r="AMI3" s="218"/>
      <c r="AMJ3" s="218"/>
    </row>
    <row r="4" spans="1:1024" ht="21.75" customHeight="1">
      <c r="A4" s="220" t="s">
        <v>153</v>
      </c>
      <c r="B4" s="603" t="e">
        <f>#REF!</f>
        <v>#REF!</v>
      </c>
      <c r="C4" s="603"/>
      <c r="D4" s="220"/>
      <c r="E4" s="220"/>
      <c r="F4" s="604"/>
      <c r="G4" s="604"/>
    </row>
    <row r="5" spans="1:1024" s="220" customFormat="1" ht="18" customHeight="1">
      <c r="A5" s="216"/>
      <c r="B5" s="217"/>
      <c r="C5" s="216"/>
      <c r="D5" s="216"/>
      <c r="E5" s="216"/>
      <c r="F5" s="217"/>
      <c r="G5" s="217"/>
      <c r="AMD5" s="218"/>
      <c r="AME5" s="218"/>
      <c r="AMF5" s="218"/>
      <c r="AMG5" s="218"/>
      <c r="AMH5" s="218"/>
      <c r="AMI5" s="218"/>
      <c r="AMJ5" s="218"/>
    </row>
    <row r="6" spans="1:1024" s="220" customFormat="1" ht="22.5" customHeight="1">
      <c r="A6" s="605" t="s">
        <v>154</v>
      </c>
      <c r="B6" s="605" t="s">
        <v>155</v>
      </c>
      <c r="C6" s="605"/>
      <c r="D6" s="216"/>
      <c r="E6" s="606"/>
      <c r="F6" s="606"/>
      <c r="G6" s="606"/>
      <c r="AMD6" s="218"/>
      <c r="AME6" s="218"/>
      <c r="AMF6" s="218"/>
      <c r="AMG6" s="218"/>
      <c r="AMH6" s="218"/>
      <c r="AMI6" s="218"/>
      <c r="AMJ6" s="218"/>
    </row>
    <row r="7" spans="1:1024" ht="21.75" customHeight="1">
      <c r="A7" s="605"/>
      <c r="B7" s="223" t="s">
        <v>156</v>
      </c>
      <c r="C7" s="223" t="s">
        <v>157</v>
      </c>
      <c r="E7" s="606"/>
      <c r="F7" s="221"/>
      <c r="G7" s="221"/>
    </row>
    <row r="8" spans="1:1024" ht="21.75" customHeight="1">
      <c r="A8" s="224" t="s">
        <v>158</v>
      </c>
      <c r="B8" s="225" t="e">
        <f>#REF!</f>
        <v>#REF!</v>
      </c>
      <c r="C8" s="224"/>
      <c r="D8" s="226"/>
      <c r="E8" s="226"/>
      <c r="F8" s="227"/>
      <c r="G8" s="227"/>
    </row>
    <row r="9" spans="1:1024" ht="21.75" customHeight="1">
      <c r="A9" s="224" t="s">
        <v>159</v>
      </c>
      <c r="B9" s="225" t="e">
        <f>#REF!</f>
        <v>#REF!</v>
      </c>
      <c r="C9" s="224"/>
      <c r="D9" s="226"/>
      <c r="E9" s="226"/>
      <c r="F9" s="227"/>
      <c r="G9" s="227"/>
    </row>
    <row r="10" spans="1:1024" s="226" customFormat="1" ht="21.75" customHeight="1">
      <c r="B10" s="227"/>
      <c r="F10" s="227"/>
      <c r="G10" s="227"/>
      <c r="AMD10" s="218"/>
      <c r="AME10" s="218"/>
      <c r="AMF10" s="218"/>
      <c r="AMG10" s="218"/>
      <c r="AMH10" s="218"/>
      <c r="AMI10" s="218"/>
      <c r="AMJ10" s="218"/>
    </row>
    <row r="11" spans="1:1024" s="226" customFormat="1" ht="21.75" customHeight="1">
      <c r="B11" s="227"/>
      <c r="F11" s="227"/>
      <c r="G11" s="227"/>
      <c r="AMD11" s="218"/>
      <c r="AME11" s="218"/>
      <c r="AMF11" s="218"/>
      <c r="AMG11" s="218"/>
      <c r="AMH11" s="218"/>
      <c r="AMI11" s="218"/>
      <c r="AMJ11" s="218"/>
    </row>
    <row r="12" spans="1:1024" s="226" customFormat="1" ht="21.75" customHeight="1">
      <c r="B12" s="227"/>
      <c r="F12" s="227"/>
      <c r="G12" s="227"/>
      <c r="AMD12" s="218"/>
      <c r="AME12" s="218"/>
      <c r="AMF12" s="218"/>
      <c r="AMG12" s="218"/>
      <c r="AMH12" s="218"/>
      <c r="AMI12" s="218"/>
      <c r="AMJ12" s="218"/>
    </row>
    <row r="13" spans="1:1024" s="226" customFormat="1" ht="21.75" customHeight="1">
      <c r="B13" s="227"/>
      <c r="F13" s="227"/>
      <c r="G13" s="227"/>
      <c r="AMD13" s="218"/>
      <c r="AME13" s="218"/>
      <c r="AMF13" s="218"/>
      <c r="AMG13" s="218"/>
      <c r="AMH13" s="218"/>
      <c r="AMI13" s="218"/>
      <c r="AMJ13" s="218"/>
    </row>
    <row r="14" spans="1:1024" s="226" customFormat="1" ht="21.75" customHeight="1">
      <c r="B14" s="227"/>
      <c r="F14" s="227"/>
      <c r="G14" s="227"/>
      <c r="AMD14" s="218"/>
      <c r="AME14" s="218"/>
      <c r="AMF14" s="218"/>
      <c r="AMG14" s="218"/>
      <c r="AMH14" s="218"/>
      <c r="AMI14" s="218"/>
      <c r="AMJ14" s="218"/>
    </row>
    <row r="15" spans="1:1024" s="226" customFormat="1" ht="21.75" customHeight="1">
      <c r="B15" s="227"/>
      <c r="F15" s="227"/>
      <c r="G15" s="227"/>
      <c r="AMD15" s="218"/>
      <c r="AME15" s="218"/>
      <c r="AMF15" s="218"/>
      <c r="AMG15" s="218"/>
      <c r="AMH15" s="218"/>
      <c r="AMI15" s="218"/>
      <c r="AMJ15" s="218"/>
    </row>
    <row r="16" spans="1:1024" s="226" customFormat="1" ht="21.75" customHeight="1">
      <c r="B16" s="227"/>
      <c r="F16" s="227"/>
      <c r="G16" s="227"/>
      <c r="AMD16" s="218"/>
      <c r="AME16" s="218"/>
      <c r="AMF16" s="218"/>
      <c r="AMG16" s="218"/>
      <c r="AMH16" s="218"/>
      <c r="AMI16" s="218"/>
      <c r="AMJ16" s="218"/>
    </row>
    <row r="17" spans="2:1024" s="226" customFormat="1" ht="21.75" customHeight="1">
      <c r="B17" s="227"/>
      <c r="F17" s="227"/>
      <c r="G17" s="227"/>
      <c r="AMD17" s="218"/>
      <c r="AME17" s="218"/>
      <c r="AMF17" s="218"/>
      <c r="AMG17" s="218"/>
      <c r="AMH17" s="218"/>
      <c r="AMI17" s="218"/>
      <c r="AMJ17" s="218"/>
    </row>
    <row r="18" spans="2:1024" s="226" customFormat="1" ht="21.75" customHeight="1">
      <c r="B18" s="227"/>
      <c r="F18" s="227"/>
      <c r="G18" s="227"/>
      <c r="AMD18" s="218"/>
      <c r="AME18" s="218"/>
      <c r="AMF18" s="218"/>
      <c r="AMG18" s="218"/>
      <c r="AMH18" s="218"/>
      <c r="AMI18" s="218"/>
      <c r="AMJ18" s="218"/>
    </row>
    <row r="19" spans="2:1024" s="226" customFormat="1" ht="21.75" customHeight="1">
      <c r="B19" s="227"/>
      <c r="F19" s="227"/>
      <c r="G19" s="227"/>
      <c r="AMD19" s="218"/>
      <c r="AME19" s="218"/>
      <c r="AMF19" s="218"/>
      <c r="AMG19" s="218"/>
      <c r="AMH19" s="218"/>
      <c r="AMI19" s="218"/>
      <c r="AMJ19" s="218"/>
    </row>
    <row r="20" spans="2:1024" s="226" customFormat="1" ht="21.75" customHeight="1">
      <c r="B20" s="227"/>
      <c r="F20" s="227"/>
      <c r="G20" s="227"/>
      <c r="AMD20" s="218"/>
      <c r="AME20" s="218"/>
      <c r="AMF20" s="218"/>
      <c r="AMG20" s="218"/>
      <c r="AMH20" s="218"/>
      <c r="AMI20" s="218"/>
      <c r="AMJ20" s="218"/>
    </row>
    <row r="21" spans="2:1024" s="226" customFormat="1" ht="21.75" customHeight="1">
      <c r="B21" s="227"/>
      <c r="F21" s="227"/>
      <c r="G21" s="227"/>
      <c r="AMD21" s="218"/>
      <c r="AME21" s="218"/>
      <c r="AMF21" s="218"/>
      <c r="AMG21" s="218"/>
      <c r="AMH21" s="218"/>
      <c r="AMI21" s="218"/>
      <c r="AMJ21" s="218"/>
    </row>
    <row r="22" spans="2:1024" s="226" customFormat="1" ht="21.75" customHeight="1">
      <c r="B22" s="227"/>
      <c r="F22" s="227"/>
      <c r="G22" s="227"/>
      <c r="AMD22" s="218"/>
      <c r="AME22" s="218"/>
      <c r="AMF22" s="218"/>
      <c r="AMG22" s="218"/>
      <c r="AMH22" s="218"/>
      <c r="AMI22" s="218"/>
      <c r="AMJ22" s="218"/>
    </row>
    <row r="23" spans="2:1024" s="226" customFormat="1" ht="21.75" customHeight="1">
      <c r="B23" s="227"/>
      <c r="F23" s="227"/>
      <c r="G23" s="227"/>
      <c r="AMD23" s="218"/>
      <c r="AME23" s="218"/>
      <c r="AMF23" s="218"/>
      <c r="AMG23" s="218"/>
      <c r="AMH23" s="218"/>
      <c r="AMI23" s="218"/>
      <c r="AMJ23" s="218"/>
    </row>
    <row r="24" spans="2:1024" s="226" customFormat="1" ht="21.75" customHeight="1">
      <c r="B24" s="227"/>
      <c r="F24" s="227"/>
      <c r="G24" s="227"/>
      <c r="AMD24" s="218"/>
      <c r="AME24" s="218"/>
      <c r="AMF24" s="218"/>
      <c r="AMG24" s="218"/>
      <c r="AMH24" s="218"/>
      <c r="AMI24" s="218"/>
      <c r="AMJ24" s="218"/>
    </row>
    <row r="25" spans="2:1024" s="226" customFormat="1" ht="21.75" customHeight="1">
      <c r="B25" s="227"/>
      <c r="F25" s="227"/>
      <c r="G25" s="227"/>
      <c r="AMD25" s="218"/>
      <c r="AME25" s="218"/>
      <c r="AMF25" s="218"/>
      <c r="AMG25" s="218"/>
      <c r="AMH25" s="218"/>
      <c r="AMI25" s="218"/>
      <c r="AMJ25" s="218"/>
    </row>
    <row r="26" spans="2:1024" s="226" customFormat="1" ht="21.75" customHeight="1">
      <c r="B26" s="227"/>
      <c r="F26" s="227"/>
      <c r="G26" s="227"/>
      <c r="AMD26" s="218"/>
      <c r="AME26" s="218"/>
      <c r="AMF26" s="218"/>
      <c r="AMG26" s="218"/>
      <c r="AMH26" s="218"/>
      <c r="AMI26" s="218"/>
      <c r="AMJ26" s="218"/>
    </row>
    <row r="27" spans="2:1024" s="226" customFormat="1" ht="21.75" customHeight="1">
      <c r="B27" s="227"/>
      <c r="F27" s="227"/>
      <c r="G27" s="227"/>
      <c r="AMD27" s="218"/>
      <c r="AME27" s="218"/>
      <c r="AMF27" s="218"/>
      <c r="AMG27" s="218"/>
      <c r="AMH27" s="218"/>
      <c r="AMI27" s="218"/>
      <c r="AMJ27" s="218"/>
    </row>
    <row r="28" spans="2:1024" s="226" customFormat="1" ht="21.75" customHeight="1">
      <c r="B28" s="227"/>
      <c r="F28" s="227"/>
      <c r="G28" s="227"/>
      <c r="AMD28" s="218"/>
      <c r="AME28" s="218"/>
      <c r="AMF28" s="218"/>
      <c r="AMG28" s="218"/>
      <c r="AMH28" s="218"/>
      <c r="AMI28" s="218"/>
      <c r="AMJ28" s="218"/>
    </row>
    <row r="29" spans="2:1024" s="226" customFormat="1" ht="21.75" customHeight="1">
      <c r="B29" s="227"/>
      <c r="F29" s="227"/>
      <c r="G29" s="227"/>
      <c r="AMD29" s="218"/>
      <c r="AME29" s="218"/>
      <c r="AMF29" s="218"/>
      <c r="AMG29" s="218"/>
      <c r="AMH29" s="218"/>
      <c r="AMI29" s="218"/>
      <c r="AMJ29" s="218"/>
    </row>
    <row r="30" spans="2:1024" s="226" customFormat="1" ht="21.75" customHeight="1">
      <c r="B30" s="227"/>
      <c r="F30" s="227"/>
      <c r="G30" s="227"/>
      <c r="AMD30" s="218"/>
      <c r="AME30" s="218"/>
      <c r="AMF30" s="218"/>
      <c r="AMG30" s="218"/>
      <c r="AMH30" s="218"/>
      <c r="AMI30" s="218"/>
      <c r="AMJ30" s="218"/>
    </row>
    <row r="31" spans="2:1024" s="226" customFormat="1" ht="21.75" customHeight="1">
      <c r="B31" s="227"/>
      <c r="F31" s="227"/>
      <c r="G31" s="227"/>
      <c r="AMD31" s="218"/>
      <c r="AME31" s="218"/>
      <c r="AMF31" s="218"/>
      <c r="AMG31" s="218"/>
      <c r="AMH31" s="218"/>
      <c r="AMI31" s="218"/>
      <c r="AMJ31" s="218"/>
    </row>
    <row r="32" spans="2:1024" s="226" customFormat="1" ht="21.75" customHeight="1">
      <c r="B32" s="227"/>
      <c r="F32" s="227"/>
      <c r="G32" s="227"/>
      <c r="AMD32" s="218"/>
      <c r="AME32" s="218"/>
      <c r="AMF32" s="218"/>
      <c r="AMG32" s="218"/>
      <c r="AMH32" s="218"/>
      <c r="AMI32" s="218"/>
      <c r="AMJ32" s="218"/>
    </row>
    <row r="33" spans="1:1024" s="226" customFormat="1" ht="21.75" customHeight="1">
      <c r="B33" s="227"/>
      <c r="F33" s="227"/>
      <c r="G33" s="227"/>
      <c r="AMD33" s="218"/>
      <c r="AME33" s="218"/>
      <c r="AMF33" s="218"/>
      <c r="AMG33" s="218"/>
      <c r="AMH33" s="218"/>
      <c r="AMI33" s="218"/>
      <c r="AMJ33" s="218"/>
    </row>
    <row r="34" spans="1:1024" s="226" customFormat="1" ht="21.75" customHeight="1">
      <c r="B34" s="227"/>
      <c r="F34" s="227"/>
      <c r="G34" s="227"/>
      <c r="AMD34" s="218"/>
      <c r="AME34" s="218"/>
      <c r="AMF34" s="218"/>
      <c r="AMG34" s="218"/>
      <c r="AMH34" s="218"/>
      <c r="AMI34" s="218"/>
      <c r="AMJ34" s="218"/>
    </row>
    <row r="35" spans="1:1024" ht="23.25" customHeight="1">
      <c r="A35" s="228" t="s">
        <v>135</v>
      </c>
      <c r="B35" s="222" t="e">
        <f>SUM(B8:B34)</f>
        <v>#REF!</v>
      </c>
      <c r="C35" s="228"/>
      <c r="F35" s="227"/>
    </row>
    <row r="36" spans="1:1024" ht="23.25" customHeight="1">
      <c r="F36" s="227"/>
    </row>
    <row r="37" spans="1:1024" ht="23.25" customHeight="1">
      <c r="A37" s="601" t="s">
        <v>151</v>
      </c>
      <c r="B37" s="601"/>
      <c r="C37" s="601"/>
      <c r="D37" s="219"/>
      <c r="E37" s="601" t="s">
        <v>151</v>
      </c>
      <c r="F37" s="601"/>
      <c r="G37" s="601"/>
    </row>
    <row r="38" spans="1:1024" ht="23.25" customHeight="1">
      <c r="A38" s="220" t="s">
        <v>152</v>
      </c>
      <c r="B38" s="602">
        <f ca="1">production!$B1</f>
        <v>46028</v>
      </c>
      <c r="C38" s="602"/>
      <c r="D38" s="220"/>
      <c r="E38" s="220" t="s">
        <v>152</v>
      </c>
      <c r="F38" s="602">
        <f ca="1">B38</f>
        <v>46028</v>
      </c>
      <c r="G38" s="602"/>
    </row>
    <row r="39" spans="1:1024" ht="23.25" customHeight="1">
      <c r="A39" s="220" t="s">
        <v>153</v>
      </c>
      <c r="B39" s="603" t="str">
        <f>production!B4</f>
        <v/>
      </c>
      <c r="C39" s="603"/>
      <c r="D39" s="220"/>
      <c r="E39" s="220" t="s">
        <v>153</v>
      </c>
      <c r="F39" s="604" t="str">
        <f>B39</f>
        <v/>
      </c>
      <c r="G39" s="604"/>
    </row>
    <row r="40" spans="1:1024" ht="23.25" customHeight="1">
      <c r="A40" s="605" t="s">
        <v>154</v>
      </c>
      <c r="B40" s="605" t="s">
        <v>155</v>
      </c>
      <c r="C40" s="605"/>
      <c r="E40" s="605" t="s">
        <v>154</v>
      </c>
      <c r="F40" s="605" t="s">
        <v>155</v>
      </c>
      <c r="G40" s="605"/>
    </row>
    <row r="41" spans="1:1024" ht="23.25" customHeight="1">
      <c r="A41" s="605"/>
      <c r="B41" s="223" t="s">
        <v>156</v>
      </c>
      <c r="C41" s="223" t="s">
        <v>55</v>
      </c>
      <c r="E41" s="605"/>
      <c r="F41" s="223" t="s">
        <v>156</v>
      </c>
      <c r="G41" s="223" t="s">
        <v>55</v>
      </c>
    </row>
    <row r="42" spans="1:1024" ht="23.25" customHeight="1">
      <c r="A42" s="224" t="s">
        <v>158</v>
      </c>
      <c r="B42" s="225">
        <f>production!$D4</f>
        <v>0</v>
      </c>
      <c r="C42" s="225">
        <f>production!$D5</f>
        <v>0</v>
      </c>
      <c r="D42" s="226"/>
      <c r="E42" s="224" t="s">
        <v>158</v>
      </c>
      <c r="F42" s="225">
        <f>B42</f>
        <v>0</v>
      </c>
      <c r="G42" s="225">
        <f>C42</f>
        <v>0</v>
      </c>
    </row>
    <row r="43" spans="1:1024" ht="23.25" customHeight="1">
      <c r="A43" s="224" t="s">
        <v>159</v>
      </c>
      <c r="B43" s="225">
        <f>production!$E4</f>
        <v>0</v>
      </c>
      <c r="C43" s="225">
        <f>production!$E5</f>
        <v>0</v>
      </c>
      <c r="D43" s="226"/>
      <c r="E43" s="224" t="s">
        <v>159</v>
      </c>
      <c r="F43" s="225">
        <f>B43</f>
        <v>0</v>
      </c>
      <c r="G43" s="225">
        <f>C43</f>
        <v>0</v>
      </c>
    </row>
    <row r="44" spans="1:1024" ht="23.25" customHeight="1">
      <c r="A44" s="226"/>
      <c r="B44" s="227"/>
      <c r="C44" s="227"/>
      <c r="D44" s="226"/>
      <c r="E44" s="226"/>
      <c r="F44" s="227"/>
      <c r="G44" s="227"/>
    </row>
    <row r="45" spans="1:1024" ht="23.25" customHeight="1">
      <c r="A45" s="224" t="s">
        <v>160</v>
      </c>
      <c r="B45" s="225">
        <f>production!$I4</f>
        <v>0</v>
      </c>
      <c r="C45" s="225">
        <f>production!$I5</f>
        <v>0</v>
      </c>
      <c r="D45" s="226"/>
      <c r="E45" s="224" t="s">
        <v>160</v>
      </c>
      <c r="F45" s="225">
        <f t="shared" ref="F45:F53" si="0">B45</f>
        <v>0</v>
      </c>
      <c r="G45" s="225">
        <f t="shared" ref="G45:G53" si="1">C45</f>
        <v>0</v>
      </c>
    </row>
    <row r="46" spans="1:1024" ht="23.25" customHeight="1">
      <c r="A46" s="224" t="s">
        <v>161</v>
      </c>
      <c r="B46" s="225">
        <f>production!$K4</f>
        <v>0</v>
      </c>
      <c r="C46" s="225">
        <f>production!$K5</f>
        <v>0</v>
      </c>
      <c r="D46" s="226"/>
      <c r="E46" s="224" t="s">
        <v>161</v>
      </c>
      <c r="F46" s="225">
        <f t="shared" si="0"/>
        <v>0</v>
      </c>
      <c r="G46" s="225">
        <f t="shared" si="1"/>
        <v>0</v>
      </c>
    </row>
    <row r="47" spans="1:1024" ht="23.25" customHeight="1">
      <c r="A47" s="224" t="s">
        <v>162</v>
      </c>
      <c r="B47" s="225">
        <f>production!$L4</f>
        <v>0</v>
      </c>
      <c r="C47" s="225">
        <f>production!$L5</f>
        <v>0</v>
      </c>
      <c r="D47" s="226"/>
      <c r="E47" s="224" t="s">
        <v>162</v>
      </c>
      <c r="F47" s="225">
        <f t="shared" si="0"/>
        <v>0</v>
      </c>
      <c r="G47" s="225">
        <f t="shared" si="1"/>
        <v>0</v>
      </c>
    </row>
    <row r="48" spans="1:1024" ht="23.25" customHeight="1">
      <c r="A48" s="224" t="s">
        <v>163</v>
      </c>
      <c r="B48" s="225">
        <f>production!$N4</f>
        <v>0</v>
      </c>
      <c r="C48" s="225">
        <f>production!$N5</f>
        <v>0</v>
      </c>
      <c r="D48" s="226"/>
      <c r="E48" s="224" t="s">
        <v>163</v>
      </c>
      <c r="F48" s="225">
        <f t="shared" si="0"/>
        <v>0</v>
      </c>
      <c r="G48" s="225">
        <f t="shared" si="1"/>
        <v>0</v>
      </c>
    </row>
    <row r="49" spans="1:7" ht="23.25" customHeight="1">
      <c r="A49" s="224" t="s">
        <v>164</v>
      </c>
      <c r="B49" s="225">
        <f>production!$Q4</f>
        <v>0</v>
      </c>
      <c r="C49" s="225">
        <f>production!$Q5</f>
        <v>0</v>
      </c>
      <c r="D49" s="226"/>
      <c r="E49" s="224" t="s">
        <v>164</v>
      </c>
      <c r="F49" s="225">
        <f t="shared" si="0"/>
        <v>0</v>
      </c>
      <c r="G49" s="225">
        <f t="shared" si="1"/>
        <v>0</v>
      </c>
    </row>
    <row r="50" spans="1:7" ht="23.25" customHeight="1">
      <c r="A50" s="224" t="s">
        <v>165</v>
      </c>
      <c r="B50" s="225">
        <f>production!$R4</f>
        <v>0</v>
      </c>
      <c r="C50" s="225">
        <f>production!$R5</f>
        <v>0</v>
      </c>
      <c r="D50" s="226"/>
      <c r="E50" s="224" t="s">
        <v>165</v>
      </c>
      <c r="F50" s="225">
        <f t="shared" si="0"/>
        <v>0</v>
      </c>
      <c r="G50" s="225">
        <f t="shared" si="1"/>
        <v>0</v>
      </c>
    </row>
    <row r="51" spans="1:7" ht="23.25" customHeight="1">
      <c r="A51" s="224" t="s">
        <v>166</v>
      </c>
      <c r="B51" s="225">
        <f>production!$S4</f>
        <v>0</v>
      </c>
      <c r="C51" s="225">
        <f>production!$S5</f>
        <v>0</v>
      </c>
      <c r="D51" s="226"/>
      <c r="E51" s="224" t="s">
        <v>166</v>
      </c>
      <c r="F51" s="225">
        <f t="shared" si="0"/>
        <v>0</v>
      </c>
      <c r="G51" s="225">
        <f t="shared" si="1"/>
        <v>0</v>
      </c>
    </row>
    <row r="52" spans="1:7" ht="23.25" customHeight="1">
      <c r="A52" s="224" t="s">
        <v>167</v>
      </c>
      <c r="B52" s="225">
        <f>production!$U4</f>
        <v>0</v>
      </c>
      <c r="C52" s="225">
        <f>production!$U5</f>
        <v>0</v>
      </c>
      <c r="D52" s="226"/>
      <c r="E52" s="224" t="s">
        <v>167</v>
      </c>
      <c r="F52" s="225">
        <f t="shared" si="0"/>
        <v>0</v>
      </c>
      <c r="G52" s="225">
        <f t="shared" si="1"/>
        <v>0</v>
      </c>
    </row>
    <row r="53" spans="1:7" ht="23.25" customHeight="1">
      <c r="A53" s="224" t="s">
        <v>168</v>
      </c>
      <c r="B53" s="225">
        <f>production!$V4</f>
        <v>0</v>
      </c>
      <c r="C53" s="225">
        <f>production!$V5</f>
        <v>0</v>
      </c>
      <c r="D53" s="226"/>
      <c r="E53" s="224" t="s">
        <v>168</v>
      </c>
      <c r="F53" s="225">
        <f t="shared" si="0"/>
        <v>0</v>
      </c>
      <c r="G53" s="225">
        <f t="shared" si="1"/>
        <v>0</v>
      </c>
    </row>
    <row r="54" spans="1:7" ht="23.25" customHeight="1">
      <c r="A54" s="226"/>
      <c r="B54" s="227"/>
      <c r="C54" s="227"/>
      <c r="D54" s="226"/>
      <c r="E54" s="226"/>
      <c r="F54" s="227"/>
      <c r="G54" s="227"/>
    </row>
    <row r="55" spans="1:7" ht="23.25" customHeight="1">
      <c r="A55" s="226"/>
      <c r="B55" s="227"/>
      <c r="C55" s="227"/>
      <c r="D55" s="226"/>
      <c r="E55" s="226"/>
      <c r="F55" s="227"/>
      <c r="G55" s="227"/>
    </row>
    <row r="56" spans="1:7" ht="23.25" customHeight="1">
      <c r="A56" s="226"/>
      <c r="B56" s="227"/>
      <c r="C56" s="227"/>
      <c r="D56" s="226"/>
      <c r="E56" s="226"/>
      <c r="F56" s="227"/>
      <c r="G56" s="227"/>
    </row>
    <row r="57" spans="1:7" ht="23.25" customHeight="1">
      <c r="A57" s="224" t="s">
        <v>169</v>
      </c>
      <c r="B57" s="225">
        <f>production!$AC4</f>
        <v>0</v>
      </c>
      <c r="C57" s="225">
        <f>production!$AC5</f>
        <v>0</v>
      </c>
      <c r="D57" s="226"/>
      <c r="E57" s="224" t="s">
        <v>169</v>
      </c>
      <c r="F57" s="225">
        <f t="shared" ref="F57:G60" si="2">B57</f>
        <v>0</v>
      </c>
      <c r="G57" s="225">
        <f t="shared" si="2"/>
        <v>0</v>
      </c>
    </row>
    <row r="58" spans="1:7" ht="23.25" customHeight="1">
      <c r="A58" s="224" t="s">
        <v>170</v>
      </c>
      <c r="B58" s="225">
        <f>production!$AD4</f>
        <v>0</v>
      </c>
      <c r="C58" s="225">
        <f>production!$AD5</f>
        <v>0</v>
      </c>
      <c r="D58" s="226"/>
      <c r="E58" s="224" t="s">
        <v>170</v>
      </c>
      <c r="F58" s="225">
        <f t="shared" si="2"/>
        <v>0</v>
      </c>
      <c r="G58" s="225">
        <f t="shared" si="2"/>
        <v>0</v>
      </c>
    </row>
    <row r="59" spans="1:7" ht="23.25" customHeight="1">
      <c r="A59" s="224" t="s">
        <v>171</v>
      </c>
      <c r="B59" s="225">
        <f>production!$AI4</f>
        <v>0</v>
      </c>
      <c r="C59" s="225">
        <f>production!$AI5</f>
        <v>0</v>
      </c>
      <c r="D59" s="226"/>
      <c r="E59" s="224" t="s">
        <v>171</v>
      </c>
      <c r="F59" s="225">
        <f t="shared" si="2"/>
        <v>0</v>
      </c>
      <c r="G59" s="225">
        <f t="shared" si="2"/>
        <v>0</v>
      </c>
    </row>
    <row r="60" spans="1:7" ht="23.25" customHeight="1">
      <c r="A60" s="224" t="s">
        <v>172</v>
      </c>
      <c r="B60" s="225">
        <f>production!$AJ4</f>
        <v>0</v>
      </c>
      <c r="C60" s="225">
        <f>production!$AJ5</f>
        <v>0</v>
      </c>
      <c r="D60" s="226"/>
      <c r="E60" s="224" t="s">
        <v>172</v>
      </c>
      <c r="F60" s="225">
        <f t="shared" si="2"/>
        <v>0</v>
      </c>
      <c r="G60" s="225">
        <f t="shared" si="2"/>
        <v>0</v>
      </c>
    </row>
    <row r="61" spans="1:7" ht="23.25" customHeight="1">
      <c r="A61" s="226"/>
      <c r="B61" s="227"/>
      <c r="C61" s="227"/>
      <c r="D61" s="226"/>
      <c r="E61" s="226"/>
      <c r="F61" s="227"/>
      <c r="G61" s="227"/>
    </row>
    <row r="62" spans="1:7" ht="23.25" customHeight="1">
      <c r="A62" s="226"/>
      <c r="B62" s="227"/>
      <c r="C62" s="227"/>
      <c r="D62" s="226"/>
      <c r="E62" s="226"/>
      <c r="F62" s="227"/>
      <c r="G62" s="227"/>
    </row>
    <row r="63" spans="1:7" ht="23.25" customHeight="1">
      <c r="A63" s="224" t="s">
        <v>173</v>
      </c>
      <c r="B63" s="225">
        <f>production!$AX4</f>
        <v>0</v>
      </c>
      <c r="C63" s="225">
        <f>production!$AX5</f>
        <v>0</v>
      </c>
      <c r="D63" s="226"/>
      <c r="E63" s="224" t="s">
        <v>173</v>
      </c>
      <c r="F63" s="225">
        <f>B63</f>
        <v>0</v>
      </c>
      <c r="G63" s="225">
        <f>C63</f>
        <v>0</v>
      </c>
    </row>
    <row r="64" spans="1:7" ht="23.25" customHeight="1">
      <c r="A64" s="224" t="s">
        <v>174</v>
      </c>
      <c r="B64" s="225">
        <f>production!$AZ4</f>
        <v>0</v>
      </c>
      <c r="C64" s="225">
        <f>production!$AZ5</f>
        <v>0</v>
      </c>
      <c r="D64" s="226"/>
      <c r="E64" s="224" t="s">
        <v>174</v>
      </c>
      <c r="F64" s="225">
        <f>B64</f>
        <v>0</v>
      </c>
      <c r="G64" s="225">
        <f>C64</f>
        <v>0</v>
      </c>
    </row>
    <row r="65" spans="1:7" ht="23.25" customHeight="1">
      <c r="A65" s="226"/>
      <c r="B65" s="227"/>
      <c r="C65" s="227"/>
      <c r="D65" s="226"/>
      <c r="E65" s="226"/>
      <c r="F65" s="227"/>
      <c r="G65" s="227"/>
    </row>
    <row r="66" spans="1:7" ht="23.25" customHeight="1">
      <c r="A66" s="229" t="s">
        <v>24</v>
      </c>
      <c r="B66" s="230">
        <f>production!BI4</f>
        <v>0</v>
      </c>
      <c r="C66" s="230" t="e">
        <f>#REF!</f>
        <v>#REF!</v>
      </c>
      <c r="D66" s="226"/>
      <c r="E66" s="229" t="s">
        <v>24</v>
      </c>
      <c r="F66" s="230">
        <f>B66</f>
        <v>0</v>
      </c>
      <c r="G66" s="230" t="e">
        <f>C66</f>
        <v>#REF!</v>
      </c>
    </row>
    <row r="67" spans="1:7" ht="23.25" customHeight="1">
      <c r="A67" s="229" t="s">
        <v>175</v>
      </c>
      <c r="B67" s="230" t="e">
        <f>#REF!</f>
        <v>#REF!</v>
      </c>
      <c r="C67" s="230" t="e">
        <f>#REF!</f>
        <v>#REF!</v>
      </c>
      <c r="D67" s="226"/>
      <c r="E67" s="229" t="s">
        <v>175</v>
      </c>
      <c r="F67" s="230" t="e">
        <f>B67</f>
        <v>#REF!</v>
      </c>
      <c r="G67" s="230" t="e">
        <f>C67</f>
        <v>#REF!</v>
      </c>
    </row>
    <row r="68" spans="1:7" ht="23.25" customHeight="1">
      <c r="A68" s="226"/>
      <c r="B68" s="227"/>
      <c r="C68" s="227"/>
      <c r="D68" s="226"/>
      <c r="E68" s="226"/>
      <c r="F68" s="227"/>
      <c r="G68" s="227"/>
    </row>
    <row r="69" spans="1:7" ht="23.25" customHeight="1">
      <c r="A69" s="228" t="s">
        <v>135</v>
      </c>
      <c r="B69" s="231" t="e">
        <f>SUM(B42:B68)</f>
        <v>#REF!</v>
      </c>
      <c r="C69" s="231" t="e">
        <f>SUM(C42:C68)</f>
        <v>#REF!</v>
      </c>
      <c r="E69" s="228" t="s">
        <v>135</v>
      </c>
      <c r="F69" s="225" t="e">
        <f>B69</f>
        <v>#REF!</v>
      </c>
      <c r="G69" s="225" t="e">
        <f>C69</f>
        <v>#REF!</v>
      </c>
    </row>
    <row r="70" spans="1:7" ht="23.25" customHeight="1">
      <c r="A70" s="601" t="s">
        <v>151</v>
      </c>
      <c r="B70" s="601"/>
      <c r="C70" s="601"/>
      <c r="D70" s="219"/>
      <c r="E70" s="607" t="s">
        <v>151</v>
      </c>
      <c r="F70" s="607"/>
      <c r="G70" s="607"/>
    </row>
    <row r="71" spans="1:7" ht="23.25" customHeight="1">
      <c r="A71" s="220" t="s">
        <v>152</v>
      </c>
      <c r="B71" s="602">
        <f ca="1">production!$B1</f>
        <v>46028</v>
      </c>
      <c r="C71" s="602"/>
      <c r="D71" s="220"/>
      <c r="E71" s="220" t="s">
        <v>152</v>
      </c>
      <c r="F71" s="602">
        <f ca="1">B71</f>
        <v>46028</v>
      </c>
      <c r="G71" s="602"/>
    </row>
    <row r="72" spans="1:7" ht="23.25" customHeight="1">
      <c r="A72" s="220" t="s">
        <v>153</v>
      </c>
      <c r="B72" s="603" t="str">
        <f>production!B6</f>
        <v/>
      </c>
      <c r="C72" s="603"/>
      <c r="D72" s="220"/>
      <c r="E72" s="220" t="s">
        <v>153</v>
      </c>
      <c r="F72" s="604" t="str">
        <f>B72</f>
        <v/>
      </c>
      <c r="G72" s="604"/>
    </row>
    <row r="73" spans="1:7" ht="23.25" customHeight="1">
      <c r="A73" s="605" t="s">
        <v>154</v>
      </c>
      <c r="B73" s="605" t="s">
        <v>155</v>
      </c>
      <c r="C73" s="605"/>
      <c r="E73" s="605" t="s">
        <v>154</v>
      </c>
      <c r="F73" s="605" t="s">
        <v>155</v>
      </c>
      <c r="G73" s="605"/>
    </row>
    <row r="74" spans="1:7" ht="23.25" customHeight="1">
      <c r="A74" s="605"/>
      <c r="B74" s="223" t="s">
        <v>156</v>
      </c>
      <c r="C74" s="223" t="s">
        <v>157</v>
      </c>
      <c r="E74" s="605"/>
      <c r="F74" s="223" t="s">
        <v>156</v>
      </c>
      <c r="G74" s="223" t="s">
        <v>157</v>
      </c>
    </row>
    <row r="75" spans="1:7" ht="23.25" customHeight="1">
      <c r="A75" s="224" t="s">
        <v>158</v>
      </c>
      <c r="B75" s="225">
        <f>production!$D6</f>
        <v>0</v>
      </c>
      <c r="C75" s="224"/>
      <c r="D75" s="226"/>
      <c r="E75" s="224" t="s">
        <v>158</v>
      </c>
      <c r="F75" s="225">
        <f t="shared" ref="F75:F86" si="3">B75</f>
        <v>0</v>
      </c>
      <c r="G75" s="225"/>
    </row>
    <row r="76" spans="1:7" ht="23.25" customHeight="1">
      <c r="A76" s="232" t="s">
        <v>176</v>
      </c>
      <c r="B76" s="225">
        <f>production!F6</f>
        <v>0</v>
      </c>
      <c r="C76" s="224"/>
      <c r="D76" s="226"/>
      <c r="E76" s="232" t="s">
        <v>176</v>
      </c>
      <c r="F76" s="225">
        <f t="shared" si="3"/>
        <v>0</v>
      </c>
      <c r="G76" s="225"/>
    </row>
    <row r="77" spans="1:7" ht="23.25" customHeight="1">
      <c r="A77" s="224" t="s">
        <v>177</v>
      </c>
      <c r="B77" s="225">
        <f>production!$G6</f>
        <v>0</v>
      </c>
      <c r="C77" s="224"/>
      <c r="D77" s="226"/>
      <c r="E77" s="224" t="s">
        <v>177</v>
      </c>
      <c r="F77" s="225">
        <f t="shared" si="3"/>
        <v>0</v>
      </c>
      <c r="G77" s="225"/>
    </row>
    <row r="78" spans="1:7" ht="23.25" customHeight="1">
      <c r="A78" s="224" t="s">
        <v>160</v>
      </c>
      <c r="B78" s="225">
        <f>production!$I6</f>
        <v>0</v>
      </c>
      <c r="C78" s="224"/>
      <c r="D78" s="226"/>
      <c r="E78" s="224" t="s">
        <v>160</v>
      </c>
      <c r="F78" s="225">
        <f t="shared" si="3"/>
        <v>0</v>
      </c>
      <c r="G78" s="225"/>
    </row>
    <row r="79" spans="1:7" ht="23.25" customHeight="1">
      <c r="A79" s="224" t="s">
        <v>161</v>
      </c>
      <c r="B79" s="225">
        <f>production!$K6</f>
        <v>0</v>
      </c>
      <c r="C79" s="224"/>
      <c r="D79" s="226"/>
      <c r="E79" s="224" t="s">
        <v>161</v>
      </c>
      <c r="F79" s="225">
        <f t="shared" si="3"/>
        <v>0</v>
      </c>
      <c r="G79" s="225"/>
    </row>
    <row r="80" spans="1:7" ht="23.25" customHeight="1">
      <c r="A80" s="224" t="s">
        <v>162</v>
      </c>
      <c r="B80" s="225">
        <f>production!$L6</f>
        <v>0</v>
      </c>
      <c r="C80" s="224"/>
      <c r="D80" s="226"/>
      <c r="E80" s="224" t="s">
        <v>162</v>
      </c>
      <c r="F80" s="225">
        <f t="shared" si="3"/>
        <v>0</v>
      </c>
      <c r="G80" s="225"/>
    </row>
    <row r="81" spans="1:7" ht="23.25" customHeight="1">
      <c r="A81" s="224" t="s">
        <v>163</v>
      </c>
      <c r="B81" s="225">
        <f>production!$N6</f>
        <v>0</v>
      </c>
      <c r="C81" s="224"/>
      <c r="D81" s="226"/>
      <c r="E81" s="224" t="s">
        <v>163</v>
      </c>
      <c r="F81" s="225">
        <f t="shared" si="3"/>
        <v>0</v>
      </c>
      <c r="G81" s="225"/>
    </row>
    <row r="82" spans="1:7" ht="23.25" customHeight="1">
      <c r="A82" s="224" t="s">
        <v>164</v>
      </c>
      <c r="B82" s="225">
        <f>production!$Q6</f>
        <v>0</v>
      </c>
      <c r="C82" s="224"/>
      <c r="D82" s="226"/>
      <c r="E82" s="224" t="s">
        <v>164</v>
      </c>
      <c r="F82" s="225">
        <f t="shared" si="3"/>
        <v>0</v>
      </c>
      <c r="G82" s="225"/>
    </row>
    <row r="83" spans="1:7" ht="23.25" customHeight="1">
      <c r="A83" s="224" t="s">
        <v>165</v>
      </c>
      <c r="B83" s="225">
        <f>production!$R6</f>
        <v>0</v>
      </c>
      <c r="C83" s="224"/>
      <c r="D83" s="226"/>
      <c r="E83" s="224" t="s">
        <v>165</v>
      </c>
      <c r="F83" s="225">
        <f t="shared" si="3"/>
        <v>0</v>
      </c>
      <c r="G83" s="225"/>
    </row>
    <row r="84" spans="1:7" ht="23.25" customHeight="1">
      <c r="A84" s="224" t="s">
        <v>166</v>
      </c>
      <c r="B84" s="225">
        <f>production!$S6</f>
        <v>0</v>
      </c>
      <c r="C84" s="224"/>
      <c r="D84" s="226"/>
      <c r="E84" s="224" t="s">
        <v>166</v>
      </c>
      <c r="F84" s="225">
        <f t="shared" si="3"/>
        <v>0</v>
      </c>
      <c r="G84" s="225"/>
    </row>
    <row r="85" spans="1:7" ht="23.25" customHeight="1">
      <c r="A85" s="224" t="s">
        <v>167</v>
      </c>
      <c r="B85" s="225">
        <f>production!$U6</f>
        <v>0</v>
      </c>
      <c r="C85" s="224"/>
      <c r="D85" s="226"/>
      <c r="E85" s="224" t="s">
        <v>167</v>
      </c>
      <c r="F85" s="225">
        <f t="shared" si="3"/>
        <v>0</v>
      </c>
      <c r="G85" s="225"/>
    </row>
    <row r="86" spans="1:7" ht="23.25" customHeight="1">
      <c r="A86" s="224" t="s">
        <v>168</v>
      </c>
      <c r="B86" s="225">
        <f>production!$V6</f>
        <v>0</v>
      </c>
      <c r="C86" s="224"/>
      <c r="D86" s="226"/>
      <c r="E86" s="224" t="s">
        <v>168</v>
      </c>
      <c r="F86" s="225">
        <f t="shared" si="3"/>
        <v>0</v>
      </c>
      <c r="G86" s="225"/>
    </row>
    <row r="87" spans="1:7" ht="23.25" customHeight="1">
      <c r="A87" s="226"/>
      <c r="B87" s="227"/>
      <c r="C87" s="226"/>
      <c r="D87" s="226"/>
      <c r="E87" s="226"/>
      <c r="F87" s="227"/>
      <c r="G87" s="227"/>
    </row>
    <row r="88" spans="1:7" ht="23.25" customHeight="1">
      <c r="A88" s="226"/>
      <c r="B88" s="227"/>
      <c r="C88" s="226"/>
      <c r="D88" s="226"/>
      <c r="E88" s="226"/>
      <c r="F88" s="227"/>
      <c r="G88" s="227"/>
    </row>
    <row r="89" spans="1:7" ht="23.25" customHeight="1">
      <c r="A89" s="226"/>
      <c r="B89" s="227"/>
      <c r="C89" s="226"/>
      <c r="D89" s="226"/>
      <c r="E89" s="226"/>
      <c r="F89" s="227"/>
      <c r="G89" s="227"/>
    </row>
    <row r="90" spans="1:7" ht="23.25" customHeight="1">
      <c r="A90" s="224" t="s">
        <v>169</v>
      </c>
      <c r="B90" s="225">
        <f>production!$AC6</f>
        <v>0</v>
      </c>
      <c r="C90" s="224"/>
      <c r="D90" s="226"/>
      <c r="E90" s="224" t="s">
        <v>169</v>
      </c>
      <c r="F90" s="225">
        <f>B90</f>
        <v>0</v>
      </c>
      <c r="G90" s="225"/>
    </row>
    <row r="91" spans="1:7" ht="23.25" customHeight="1">
      <c r="A91" s="224" t="s">
        <v>170</v>
      </c>
      <c r="B91" s="225">
        <f>production!$AD6</f>
        <v>0</v>
      </c>
      <c r="C91" s="224"/>
      <c r="D91" s="226"/>
      <c r="E91" s="224" t="s">
        <v>170</v>
      </c>
      <c r="F91" s="225">
        <f>B91</f>
        <v>0</v>
      </c>
      <c r="G91" s="225"/>
    </row>
    <row r="92" spans="1:7" ht="23.25" customHeight="1">
      <c r="A92" s="224" t="s">
        <v>171</v>
      </c>
      <c r="B92" s="225">
        <f>production!$AI6</f>
        <v>0</v>
      </c>
      <c r="C92" s="224"/>
      <c r="D92" s="226"/>
      <c r="E92" s="224" t="s">
        <v>171</v>
      </c>
      <c r="F92" s="225">
        <f>B92</f>
        <v>0</v>
      </c>
      <c r="G92" s="225"/>
    </row>
    <row r="93" spans="1:7" ht="23.25" customHeight="1">
      <c r="A93" s="224" t="s">
        <v>172</v>
      </c>
      <c r="B93" s="225">
        <f>production!$AJ6</f>
        <v>0</v>
      </c>
      <c r="C93" s="224"/>
      <c r="D93" s="226"/>
      <c r="E93" s="224" t="s">
        <v>172</v>
      </c>
      <c r="F93" s="225">
        <f>B93</f>
        <v>0</v>
      </c>
      <c r="G93" s="225"/>
    </row>
    <row r="94" spans="1:7" ht="23.25" customHeight="1">
      <c r="A94" s="226"/>
      <c r="B94" s="227"/>
      <c r="C94" s="226"/>
      <c r="D94" s="226"/>
      <c r="E94" s="226"/>
      <c r="F94" s="227"/>
      <c r="G94" s="227"/>
    </row>
    <row r="95" spans="1:7" ht="23.25" customHeight="1">
      <c r="A95" s="226"/>
      <c r="B95" s="227"/>
      <c r="C95" s="226"/>
      <c r="D95" s="226"/>
      <c r="E95" s="226"/>
      <c r="F95" s="227"/>
      <c r="G95" s="227"/>
    </row>
    <row r="96" spans="1:7" ht="23.25" customHeight="1">
      <c r="A96" s="224" t="s">
        <v>173</v>
      </c>
      <c r="B96" s="225">
        <f>production!$AX6</f>
        <v>0</v>
      </c>
      <c r="C96" s="224"/>
      <c r="D96" s="226"/>
      <c r="E96" s="224" t="s">
        <v>173</v>
      </c>
      <c r="F96" s="225">
        <f>B96</f>
        <v>0</v>
      </c>
      <c r="G96" s="225"/>
    </row>
    <row r="97" spans="1:7" ht="23.25" customHeight="1">
      <c r="A97" s="224" t="s">
        <v>174</v>
      </c>
      <c r="B97" s="225">
        <f>production!$AZ6</f>
        <v>0</v>
      </c>
      <c r="C97" s="224"/>
      <c r="D97" s="226"/>
      <c r="E97" s="224" t="s">
        <v>174</v>
      </c>
      <c r="F97" s="225">
        <f>B97</f>
        <v>0</v>
      </c>
      <c r="G97" s="225"/>
    </row>
    <row r="98" spans="1:7" ht="23.25" customHeight="1">
      <c r="A98" s="226"/>
      <c r="B98" s="227"/>
      <c r="C98" s="226"/>
      <c r="D98" s="226"/>
      <c r="E98" s="226"/>
      <c r="F98" s="227"/>
      <c r="G98" s="227"/>
    </row>
    <row r="99" spans="1:7" ht="23.25" customHeight="1">
      <c r="A99" s="229" t="s">
        <v>24</v>
      </c>
      <c r="B99" s="230">
        <f>production!BI6</f>
        <v>0</v>
      </c>
      <c r="C99" s="230"/>
      <c r="D99" s="226"/>
      <c r="E99" s="229" t="s">
        <v>24</v>
      </c>
      <c r="F99" s="230">
        <f>B99</f>
        <v>0</v>
      </c>
      <c r="G99" s="230">
        <f>C99</f>
        <v>0</v>
      </c>
    </row>
    <row r="100" spans="1:7" ht="23.25" customHeight="1">
      <c r="A100" s="229" t="s">
        <v>175</v>
      </c>
      <c r="B100" s="230" t="e">
        <f>#REF!</f>
        <v>#REF!</v>
      </c>
      <c r="C100" s="230"/>
      <c r="D100" s="226"/>
      <c r="E100" s="229" t="s">
        <v>175</v>
      </c>
      <c r="F100" s="230" t="e">
        <f>B100</f>
        <v>#REF!</v>
      </c>
      <c r="G100" s="230">
        <f>C100</f>
        <v>0</v>
      </c>
    </row>
    <row r="101" spans="1:7" ht="23.25" customHeight="1">
      <c r="A101" s="226"/>
      <c r="B101" s="227"/>
      <c r="C101" s="226"/>
      <c r="D101" s="226"/>
      <c r="E101" s="226"/>
      <c r="F101" s="227"/>
      <c r="G101" s="227"/>
    </row>
    <row r="102" spans="1:7" ht="23.25" customHeight="1">
      <c r="A102" s="228" t="s">
        <v>135</v>
      </c>
      <c r="B102" s="231" t="e">
        <f>SUM(B75:B101)</f>
        <v>#REF!</v>
      </c>
      <c r="C102" s="228"/>
      <c r="E102" s="228" t="s">
        <v>135</v>
      </c>
      <c r="F102" s="225" t="e">
        <f>B102</f>
        <v>#REF!</v>
      </c>
      <c r="G102" s="222"/>
    </row>
    <row r="103" spans="1:7" ht="24" customHeight="1">
      <c r="A103" s="601" t="s">
        <v>151</v>
      </c>
      <c r="B103" s="601"/>
      <c r="C103" s="601"/>
      <c r="D103" s="219"/>
      <c r="E103" s="601" t="s">
        <v>151</v>
      </c>
      <c r="F103" s="601"/>
      <c r="G103" s="601"/>
    </row>
    <row r="104" spans="1:7" ht="24" customHeight="1">
      <c r="A104" s="220"/>
      <c r="B104" s="221"/>
      <c r="C104" s="220"/>
      <c r="D104" s="220"/>
      <c r="E104" s="220"/>
      <c r="F104" s="221"/>
      <c r="G104" s="221"/>
    </row>
    <row r="105" spans="1:7" ht="21.75" customHeight="1">
      <c r="A105" s="220" t="s">
        <v>152</v>
      </c>
      <c r="B105" s="602">
        <f ca="1">production!$B1</f>
        <v>46028</v>
      </c>
      <c r="C105" s="602"/>
      <c r="D105" s="220"/>
      <c r="E105" s="220" t="s">
        <v>152</v>
      </c>
      <c r="F105" s="602">
        <f ca="1">B105</f>
        <v>46028</v>
      </c>
      <c r="G105" s="602"/>
    </row>
    <row r="106" spans="1:7" ht="21.75" customHeight="1">
      <c r="A106" s="220" t="s">
        <v>153</v>
      </c>
      <c r="B106" s="608" t="str">
        <f>production!B7</f>
        <v/>
      </c>
      <c r="C106" s="608"/>
      <c r="D106" s="220"/>
      <c r="E106" s="220" t="s">
        <v>153</v>
      </c>
      <c r="F106" s="608" t="str">
        <f>production!B7</f>
        <v/>
      </c>
      <c r="G106" s="608"/>
    </row>
    <row r="108" spans="1:7" ht="21.75" customHeight="1">
      <c r="A108" s="605" t="s">
        <v>154</v>
      </c>
      <c r="B108" s="605" t="s">
        <v>155</v>
      </c>
      <c r="C108" s="605"/>
      <c r="E108" s="605" t="s">
        <v>154</v>
      </c>
      <c r="F108" s="605" t="s">
        <v>155</v>
      </c>
      <c r="G108" s="605"/>
    </row>
    <row r="109" spans="1:7" ht="21.75" customHeight="1">
      <c r="A109" s="605"/>
      <c r="B109" s="223" t="s">
        <v>156</v>
      </c>
      <c r="C109" s="223" t="s">
        <v>157</v>
      </c>
      <c r="E109" s="605"/>
      <c r="F109" s="223" t="s">
        <v>156</v>
      </c>
      <c r="G109" s="223" t="s">
        <v>157</v>
      </c>
    </row>
    <row r="110" spans="1:7" ht="21.75" customHeight="1">
      <c r="A110" s="224" t="s">
        <v>158</v>
      </c>
      <c r="B110" s="225">
        <f>production!$D7</f>
        <v>0</v>
      </c>
      <c r="C110" s="224"/>
      <c r="D110" s="226"/>
      <c r="E110" s="224" t="s">
        <v>158</v>
      </c>
      <c r="F110" s="225">
        <f>B110</f>
        <v>0</v>
      </c>
      <c r="G110" s="225"/>
    </row>
    <row r="111" spans="1:7" ht="21.75" customHeight="1">
      <c r="A111" s="224" t="s">
        <v>159</v>
      </c>
      <c r="B111" s="225">
        <f>production!$E7</f>
        <v>0</v>
      </c>
      <c r="C111" s="224"/>
      <c r="D111" s="226"/>
      <c r="E111" s="224" t="s">
        <v>159</v>
      </c>
      <c r="F111" s="225">
        <f>B111</f>
        <v>0</v>
      </c>
      <c r="G111" s="225"/>
    </row>
    <row r="112" spans="1:7" ht="21.75" customHeight="1">
      <c r="A112" s="226"/>
      <c r="B112" s="227"/>
      <c r="C112" s="226"/>
      <c r="D112" s="226"/>
      <c r="E112" s="226"/>
      <c r="F112" s="227"/>
      <c r="G112" s="227"/>
    </row>
    <row r="113" spans="1:7" ht="21.75" customHeight="1">
      <c r="A113" s="224" t="s">
        <v>160</v>
      </c>
      <c r="B113" s="225">
        <f>production!$I7</f>
        <v>0</v>
      </c>
      <c r="C113" s="224"/>
      <c r="D113" s="226"/>
      <c r="E113" s="224" t="s">
        <v>160</v>
      </c>
      <c r="F113" s="225">
        <f t="shared" ref="F113:F121" si="4">B113</f>
        <v>0</v>
      </c>
      <c r="G113" s="225"/>
    </row>
    <row r="114" spans="1:7" ht="21.75" customHeight="1">
      <c r="A114" s="224" t="s">
        <v>161</v>
      </c>
      <c r="B114" s="225">
        <f>production!$K7</f>
        <v>0</v>
      </c>
      <c r="C114" s="224"/>
      <c r="D114" s="226"/>
      <c r="E114" s="224" t="s">
        <v>161</v>
      </c>
      <c r="F114" s="225">
        <f t="shared" si="4"/>
        <v>0</v>
      </c>
      <c r="G114" s="225"/>
    </row>
    <row r="115" spans="1:7" ht="21.75" customHeight="1">
      <c r="A115" s="224" t="s">
        <v>162</v>
      </c>
      <c r="B115" s="225">
        <f>production!$L7</f>
        <v>0</v>
      </c>
      <c r="C115" s="224"/>
      <c r="D115" s="226"/>
      <c r="E115" s="224" t="s">
        <v>162</v>
      </c>
      <c r="F115" s="225">
        <f t="shared" si="4"/>
        <v>0</v>
      </c>
      <c r="G115" s="225"/>
    </row>
    <row r="116" spans="1:7" ht="21.75" customHeight="1">
      <c r="A116" s="224" t="s">
        <v>163</v>
      </c>
      <c r="B116" s="225">
        <f>production!$N7</f>
        <v>0</v>
      </c>
      <c r="C116" s="224"/>
      <c r="D116" s="226"/>
      <c r="E116" s="224" t="s">
        <v>163</v>
      </c>
      <c r="F116" s="225">
        <f t="shared" si="4"/>
        <v>0</v>
      </c>
      <c r="G116" s="225"/>
    </row>
    <row r="117" spans="1:7" ht="21.75" customHeight="1">
      <c r="A117" s="224" t="s">
        <v>164</v>
      </c>
      <c r="B117" s="225">
        <f>production!$Q7</f>
        <v>0</v>
      </c>
      <c r="C117" s="224"/>
      <c r="D117" s="226"/>
      <c r="E117" s="224" t="s">
        <v>164</v>
      </c>
      <c r="F117" s="225">
        <f t="shared" si="4"/>
        <v>0</v>
      </c>
      <c r="G117" s="225"/>
    </row>
    <row r="118" spans="1:7" ht="21.75" customHeight="1">
      <c r="A118" s="224" t="s">
        <v>165</v>
      </c>
      <c r="B118" s="225">
        <f>production!$R7</f>
        <v>0</v>
      </c>
      <c r="C118" s="224"/>
      <c r="D118" s="226"/>
      <c r="E118" s="224" t="s">
        <v>165</v>
      </c>
      <c r="F118" s="225">
        <f t="shared" si="4"/>
        <v>0</v>
      </c>
      <c r="G118" s="225"/>
    </row>
    <row r="119" spans="1:7" ht="21.75" customHeight="1">
      <c r="A119" s="224" t="s">
        <v>166</v>
      </c>
      <c r="B119" s="225">
        <f>production!$S7</f>
        <v>0</v>
      </c>
      <c r="C119" s="224"/>
      <c r="D119" s="226"/>
      <c r="E119" s="224" t="s">
        <v>166</v>
      </c>
      <c r="F119" s="225">
        <f t="shared" si="4"/>
        <v>0</v>
      </c>
      <c r="G119" s="225"/>
    </row>
    <row r="120" spans="1:7" ht="21.75" customHeight="1">
      <c r="A120" s="224" t="s">
        <v>167</v>
      </c>
      <c r="B120" s="225">
        <f>production!$U7</f>
        <v>0</v>
      </c>
      <c r="C120" s="224"/>
      <c r="D120" s="226"/>
      <c r="E120" s="224" t="s">
        <v>167</v>
      </c>
      <c r="F120" s="225">
        <f t="shared" si="4"/>
        <v>0</v>
      </c>
      <c r="G120" s="225"/>
    </row>
    <row r="121" spans="1:7" ht="21.75" customHeight="1">
      <c r="A121" s="224" t="s">
        <v>168</v>
      </c>
      <c r="B121" s="225">
        <f>production!$V7</f>
        <v>0</v>
      </c>
      <c r="C121" s="224"/>
      <c r="D121" s="226"/>
      <c r="E121" s="224" t="s">
        <v>168</v>
      </c>
      <c r="F121" s="225">
        <f t="shared" si="4"/>
        <v>0</v>
      </c>
      <c r="G121" s="225"/>
    </row>
    <row r="122" spans="1:7" ht="21.75" customHeight="1">
      <c r="A122" s="226"/>
      <c r="B122" s="227"/>
      <c r="C122" s="226"/>
      <c r="D122" s="226"/>
      <c r="E122" s="226"/>
      <c r="F122" s="227"/>
      <c r="G122" s="227"/>
    </row>
    <row r="123" spans="1:7" ht="21.75" customHeight="1">
      <c r="A123" s="226"/>
      <c r="B123" s="227"/>
      <c r="C123" s="226"/>
      <c r="D123" s="226"/>
      <c r="E123" s="226"/>
      <c r="F123" s="227"/>
      <c r="G123" s="227"/>
    </row>
    <row r="124" spans="1:7" ht="21.75" customHeight="1">
      <c r="A124" s="226"/>
      <c r="B124" s="227"/>
      <c r="C124" s="226"/>
      <c r="D124" s="226"/>
      <c r="E124" s="226"/>
      <c r="F124" s="227"/>
      <c r="G124" s="227"/>
    </row>
    <row r="125" spans="1:7" ht="21.75" customHeight="1">
      <c r="A125" s="224" t="s">
        <v>169</v>
      </c>
      <c r="B125" s="225">
        <f>production!$AC7</f>
        <v>0</v>
      </c>
      <c r="C125" s="224"/>
      <c r="D125" s="226"/>
      <c r="E125" s="224" t="s">
        <v>169</v>
      </c>
      <c r="F125" s="225">
        <f>B125</f>
        <v>0</v>
      </c>
      <c r="G125" s="225"/>
    </row>
    <row r="126" spans="1:7" ht="21.75" customHeight="1">
      <c r="A126" s="224" t="s">
        <v>170</v>
      </c>
      <c r="B126" s="225">
        <f>production!$AD7</f>
        <v>0</v>
      </c>
      <c r="C126" s="224"/>
      <c r="D126" s="226"/>
      <c r="E126" s="224" t="s">
        <v>170</v>
      </c>
      <c r="F126" s="225">
        <f>B126</f>
        <v>0</v>
      </c>
      <c r="G126" s="225"/>
    </row>
    <row r="127" spans="1:7" ht="21.75" customHeight="1">
      <c r="A127" s="224" t="s">
        <v>171</v>
      </c>
      <c r="B127" s="225">
        <f>production!$AI7</f>
        <v>0</v>
      </c>
      <c r="C127" s="224"/>
      <c r="D127" s="226"/>
      <c r="E127" s="224" t="s">
        <v>171</v>
      </c>
      <c r="F127" s="225">
        <f>B127</f>
        <v>0</v>
      </c>
      <c r="G127" s="225"/>
    </row>
    <row r="128" spans="1:7" ht="21.75" customHeight="1">
      <c r="A128" s="224" t="s">
        <v>172</v>
      </c>
      <c r="B128" s="225">
        <f>production!$AJ7</f>
        <v>0</v>
      </c>
      <c r="C128" s="224"/>
      <c r="D128" s="226"/>
      <c r="E128" s="224" t="s">
        <v>172</v>
      </c>
      <c r="F128" s="225">
        <f>B128</f>
        <v>0</v>
      </c>
      <c r="G128" s="225"/>
    </row>
    <row r="129" spans="1:7" ht="21.75" customHeight="1">
      <c r="A129" s="226"/>
      <c r="B129" s="227"/>
      <c r="C129" s="226"/>
      <c r="D129" s="226"/>
      <c r="E129" s="226"/>
      <c r="F129" s="227"/>
      <c r="G129" s="227"/>
    </row>
    <row r="130" spans="1:7" ht="21.75" customHeight="1">
      <c r="A130" s="226"/>
      <c r="B130" s="227"/>
      <c r="C130" s="226"/>
      <c r="D130" s="226"/>
      <c r="E130" s="226"/>
      <c r="F130" s="227"/>
      <c r="G130" s="227"/>
    </row>
    <row r="131" spans="1:7" ht="21.75" customHeight="1">
      <c r="A131" s="224" t="s">
        <v>173</v>
      </c>
      <c r="B131" s="225">
        <f>production!$AX7</f>
        <v>0</v>
      </c>
      <c r="C131" s="224"/>
      <c r="D131" s="226"/>
      <c r="E131" s="224" t="s">
        <v>173</v>
      </c>
      <c r="F131" s="225">
        <f>B131</f>
        <v>0</v>
      </c>
      <c r="G131" s="225"/>
    </row>
    <row r="132" spans="1:7" ht="21.75" customHeight="1">
      <c r="A132" s="224" t="s">
        <v>174</v>
      </c>
      <c r="B132" s="225">
        <f>production!$AZ7</f>
        <v>0</v>
      </c>
      <c r="C132" s="224"/>
      <c r="D132" s="226"/>
      <c r="E132" s="224" t="s">
        <v>174</v>
      </c>
      <c r="F132" s="225">
        <f>B132</f>
        <v>0</v>
      </c>
      <c r="G132" s="225"/>
    </row>
    <row r="133" spans="1:7" ht="21.75" customHeight="1">
      <c r="A133" s="226"/>
      <c r="B133" s="227"/>
      <c r="C133" s="226"/>
      <c r="D133" s="226"/>
      <c r="E133" s="226"/>
      <c r="F133" s="227"/>
      <c r="G133" s="227"/>
    </row>
    <row r="134" spans="1:7" ht="21.75" customHeight="1">
      <c r="A134" s="229" t="s">
        <v>24</v>
      </c>
      <c r="B134" s="230">
        <f>production!BI7</f>
        <v>0</v>
      </c>
      <c r="C134" s="230"/>
      <c r="D134" s="226"/>
      <c r="E134" s="229" t="s">
        <v>24</v>
      </c>
      <c r="F134" s="230">
        <f>B134</f>
        <v>0</v>
      </c>
      <c r="G134" s="230">
        <f>C134</f>
        <v>0</v>
      </c>
    </row>
    <row r="135" spans="1:7" ht="21.75" customHeight="1">
      <c r="A135" s="229" t="s">
        <v>175</v>
      </c>
      <c r="B135" s="230" t="e">
        <f>#REF!</f>
        <v>#REF!</v>
      </c>
      <c r="C135" s="230"/>
      <c r="D135" s="226"/>
      <c r="E135" s="229" t="s">
        <v>175</v>
      </c>
      <c r="F135" s="230" t="e">
        <f>B135</f>
        <v>#REF!</v>
      </c>
      <c r="G135" s="230">
        <f>C135</f>
        <v>0</v>
      </c>
    </row>
    <row r="136" spans="1:7" ht="21.75" customHeight="1">
      <c r="A136" s="226"/>
      <c r="B136" s="227"/>
      <c r="C136" s="226"/>
      <c r="D136" s="226"/>
      <c r="E136" s="226"/>
      <c r="F136" s="227"/>
      <c r="G136" s="227"/>
    </row>
    <row r="137" spans="1:7" ht="21.75" customHeight="1">
      <c r="A137" s="228" t="s">
        <v>135</v>
      </c>
      <c r="B137" s="225" t="e">
        <f>SUM(B110:B136)</f>
        <v>#REF!</v>
      </c>
      <c r="C137" s="228"/>
      <c r="E137" s="228" t="s">
        <v>135</v>
      </c>
      <c r="F137" s="225" t="e">
        <f>B137</f>
        <v>#REF!</v>
      </c>
      <c r="G137" s="222"/>
    </row>
    <row r="138" spans="1:7" s="218" customFormat="1" ht="24" customHeight="1">
      <c r="G138" s="233"/>
    </row>
    <row r="139" spans="1:7" ht="24" customHeight="1">
      <c r="A139" s="601" t="s">
        <v>151</v>
      </c>
      <c r="B139" s="601"/>
      <c r="C139" s="601"/>
      <c r="D139" s="219"/>
      <c r="E139" s="601" t="s">
        <v>151</v>
      </c>
      <c r="F139" s="601"/>
      <c r="G139" s="601"/>
    </row>
    <row r="140" spans="1:7" ht="21.75" customHeight="1">
      <c r="A140" s="220" t="s">
        <v>152</v>
      </c>
      <c r="B140" s="602">
        <f ca="1">$B105</f>
        <v>46028</v>
      </c>
      <c r="C140" s="602"/>
      <c r="D140" s="220"/>
      <c r="E140" s="220" t="s">
        <v>152</v>
      </c>
      <c r="F140" s="602">
        <f ca="1">B140</f>
        <v>46028</v>
      </c>
      <c r="G140" s="602"/>
    </row>
    <row r="141" spans="1:7" ht="21.75" customHeight="1">
      <c r="A141" s="220" t="s">
        <v>153</v>
      </c>
      <c r="B141" s="609" t="s">
        <v>178</v>
      </c>
      <c r="C141" s="609"/>
      <c r="D141" s="220"/>
      <c r="E141" s="220" t="s">
        <v>153</v>
      </c>
      <c r="F141" s="609" t="str">
        <f>B141</f>
        <v>V et B 2</v>
      </c>
      <c r="G141" s="609"/>
    </row>
    <row r="143" spans="1:7" ht="21.75" customHeight="1">
      <c r="A143" s="605" t="s">
        <v>154</v>
      </c>
      <c r="B143" s="605" t="s">
        <v>155</v>
      </c>
      <c r="C143" s="605"/>
      <c r="E143" s="605" t="s">
        <v>154</v>
      </c>
      <c r="F143" s="605" t="s">
        <v>155</v>
      </c>
      <c r="G143" s="605"/>
    </row>
    <row r="144" spans="1:7" ht="21.75" customHeight="1">
      <c r="A144" s="605"/>
      <c r="B144" s="223" t="s">
        <v>156</v>
      </c>
      <c r="C144" s="223" t="s">
        <v>157</v>
      </c>
      <c r="E144" s="605"/>
      <c r="F144" s="223" t="s">
        <v>156</v>
      </c>
      <c r="G144" s="223" t="s">
        <v>157</v>
      </c>
    </row>
    <row r="145" spans="1:7" ht="21.75" customHeight="1">
      <c r="A145" s="224" t="s">
        <v>158</v>
      </c>
      <c r="B145" s="225">
        <f>production!$D9</f>
        <v>0</v>
      </c>
      <c r="C145" s="225">
        <f>production!$D9</f>
        <v>0</v>
      </c>
      <c r="D145" s="226"/>
      <c r="E145" s="224" t="s">
        <v>158</v>
      </c>
      <c r="F145" s="225">
        <f>B145</f>
        <v>0</v>
      </c>
      <c r="G145" s="225">
        <f>C145</f>
        <v>0</v>
      </c>
    </row>
    <row r="146" spans="1:7" ht="21.75" customHeight="1">
      <c r="A146" s="224" t="s">
        <v>176</v>
      </c>
      <c r="B146" s="225">
        <f>production!F9</f>
        <v>0</v>
      </c>
      <c r="C146" s="225"/>
      <c r="D146" s="226"/>
      <c r="E146" s="224" t="s">
        <v>176</v>
      </c>
      <c r="F146" s="225">
        <f>B146</f>
        <v>0</v>
      </c>
      <c r="G146" s="225">
        <f>C146</f>
        <v>0</v>
      </c>
    </row>
    <row r="147" spans="1:7" ht="21.75" customHeight="1">
      <c r="A147" s="226"/>
      <c r="B147" s="227"/>
      <c r="C147" s="227"/>
      <c r="D147" s="226"/>
      <c r="E147" s="226"/>
      <c r="F147" s="227"/>
      <c r="G147" s="227">
        <f t="shared" ref="G147:G167" si="5">C147</f>
        <v>0</v>
      </c>
    </row>
    <row r="148" spans="1:7" ht="21.75" customHeight="1">
      <c r="A148" s="224" t="s">
        <v>160</v>
      </c>
      <c r="B148" s="225">
        <f>production!$I9</f>
        <v>0</v>
      </c>
      <c r="C148" s="225"/>
      <c r="D148" s="226"/>
      <c r="E148" s="224" t="s">
        <v>160</v>
      </c>
      <c r="F148" s="225">
        <f t="shared" ref="F148:F156" si="6">B148</f>
        <v>0</v>
      </c>
      <c r="G148" s="225">
        <f t="shared" si="5"/>
        <v>0</v>
      </c>
    </row>
    <row r="149" spans="1:7" ht="21.75" customHeight="1">
      <c r="A149" s="224" t="s">
        <v>161</v>
      </c>
      <c r="B149" s="225">
        <f>production!$K9</f>
        <v>0</v>
      </c>
      <c r="C149" s="225"/>
      <c r="D149" s="226"/>
      <c r="E149" s="224" t="s">
        <v>161</v>
      </c>
      <c r="F149" s="225">
        <f t="shared" si="6"/>
        <v>0</v>
      </c>
      <c r="G149" s="225">
        <f t="shared" si="5"/>
        <v>0</v>
      </c>
    </row>
    <row r="150" spans="1:7" ht="21.75" customHeight="1">
      <c r="A150" s="224" t="s">
        <v>162</v>
      </c>
      <c r="B150" s="225">
        <f>production!$L9</f>
        <v>0</v>
      </c>
      <c r="C150" s="225"/>
      <c r="D150" s="226"/>
      <c r="E150" s="224" t="s">
        <v>162</v>
      </c>
      <c r="F150" s="225">
        <f t="shared" si="6"/>
        <v>0</v>
      </c>
      <c r="G150" s="225">
        <f t="shared" si="5"/>
        <v>0</v>
      </c>
    </row>
    <row r="151" spans="1:7" ht="21.75" customHeight="1">
      <c r="A151" s="224" t="s">
        <v>163</v>
      </c>
      <c r="B151" s="225">
        <f>production!$N9</f>
        <v>0</v>
      </c>
      <c r="C151" s="225"/>
      <c r="D151" s="226"/>
      <c r="E151" s="224" t="s">
        <v>163</v>
      </c>
      <c r="F151" s="225">
        <f t="shared" si="6"/>
        <v>0</v>
      </c>
      <c r="G151" s="225">
        <f t="shared" si="5"/>
        <v>0</v>
      </c>
    </row>
    <row r="152" spans="1:7" ht="21.75" customHeight="1">
      <c r="A152" s="224" t="s">
        <v>164</v>
      </c>
      <c r="B152" s="225">
        <f>production!$Q9</f>
        <v>0</v>
      </c>
      <c r="C152" s="225"/>
      <c r="D152" s="226"/>
      <c r="E152" s="224" t="s">
        <v>164</v>
      </c>
      <c r="F152" s="225">
        <f t="shared" si="6"/>
        <v>0</v>
      </c>
      <c r="G152" s="225">
        <f t="shared" si="5"/>
        <v>0</v>
      </c>
    </row>
    <row r="153" spans="1:7" ht="21.75" customHeight="1">
      <c r="A153" s="224" t="s">
        <v>165</v>
      </c>
      <c r="B153" s="225">
        <f>production!$R9</f>
        <v>0</v>
      </c>
      <c r="C153" s="225"/>
      <c r="D153" s="226"/>
      <c r="E153" s="224" t="s">
        <v>165</v>
      </c>
      <c r="F153" s="225">
        <f t="shared" si="6"/>
        <v>0</v>
      </c>
      <c r="G153" s="225">
        <f t="shared" si="5"/>
        <v>0</v>
      </c>
    </row>
    <row r="154" spans="1:7" ht="21.75" customHeight="1">
      <c r="A154" s="224" t="s">
        <v>166</v>
      </c>
      <c r="B154" s="225">
        <f>production!$S9</f>
        <v>0</v>
      </c>
      <c r="C154" s="225"/>
      <c r="D154" s="226"/>
      <c r="E154" s="224" t="s">
        <v>166</v>
      </c>
      <c r="F154" s="225">
        <f t="shared" si="6"/>
        <v>0</v>
      </c>
      <c r="G154" s="225">
        <f t="shared" si="5"/>
        <v>0</v>
      </c>
    </row>
    <row r="155" spans="1:7" ht="21.75" customHeight="1">
      <c r="A155" s="224" t="s">
        <v>167</v>
      </c>
      <c r="B155" s="225">
        <f>production!$U9</f>
        <v>0</v>
      </c>
      <c r="C155" s="225"/>
      <c r="D155" s="226"/>
      <c r="E155" s="224" t="s">
        <v>167</v>
      </c>
      <c r="F155" s="225">
        <f t="shared" si="6"/>
        <v>0</v>
      </c>
      <c r="G155" s="225">
        <f t="shared" si="5"/>
        <v>0</v>
      </c>
    </row>
    <row r="156" spans="1:7" ht="21.75" customHeight="1">
      <c r="A156" s="224" t="s">
        <v>168</v>
      </c>
      <c r="B156" s="225">
        <f>production!$V9</f>
        <v>0</v>
      </c>
      <c r="C156" s="225"/>
      <c r="D156" s="226"/>
      <c r="E156" s="224" t="s">
        <v>168</v>
      </c>
      <c r="F156" s="225">
        <f t="shared" si="6"/>
        <v>0</v>
      </c>
      <c r="G156" s="225">
        <f t="shared" si="5"/>
        <v>0</v>
      </c>
    </row>
    <row r="157" spans="1:7" ht="21.75" customHeight="1">
      <c r="A157" s="226"/>
      <c r="B157" s="227"/>
      <c r="C157" s="227"/>
      <c r="D157" s="226"/>
      <c r="E157" s="226"/>
      <c r="F157" s="227"/>
      <c r="G157" s="227">
        <f t="shared" si="5"/>
        <v>0</v>
      </c>
    </row>
    <row r="158" spans="1:7" ht="21.75" customHeight="1">
      <c r="A158" s="226"/>
      <c r="B158" s="227"/>
      <c r="C158" s="227"/>
      <c r="D158" s="226"/>
      <c r="E158" s="226"/>
      <c r="F158" s="227"/>
      <c r="G158" s="227">
        <f t="shared" si="5"/>
        <v>0</v>
      </c>
    </row>
    <row r="159" spans="1:7" ht="21.75" customHeight="1">
      <c r="A159" s="226"/>
      <c r="B159" s="227"/>
      <c r="C159" s="227"/>
      <c r="D159" s="226"/>
      <c r="E159" s="226"/>
      <c r="F159" s="227"/>
      <c r="G159" s="227">
        <f t="shared" si="5"/>
        <v>0</v>
      </c>
    </row>
    <row r="160" spans="1:7" ht="21.75" customHeight="1">
      <c r="A160" s="224" t="s">
        <v>169</v>
      </c>
      <c r="B160" s="225">
        <f>production!$AC9</f>
        <v>0</v>
      </c>
      <c r="C160" s="225"/>
      <c r="D160" s="226"/>
      <c r="E160" s="224" t="s">
        <v>169</v>
      </c>
      <c r="F160" s="225">
        <f>B160</f>
        <v>0</v>
      </c>
      <c r="G160" s="225">
        <f t="shared" si="5"/>
        <v>0</v>
      </c>
    </row>
    <row r="161" spans="1:7" ht="21.75" customHeight="1">
      <c r="A161" s="224" t="s">
        <v>170</v>
      </c>
      <c r="B161" s="225">
        <f>production!$AD9</f>
        <v>0</v>
      </c>
      <c r="C161" s="225"/>
      <c r="D161" s="226"/>
      <c r="E161" s="224" t="s">
        <v>170</v>
      </c>
      <c r="F161" s="225">
        <f>B161</f>
        <v>0</v>
      </c>
      <c r="G161" s="225">
        <f t="shared" si="5"/>
        <v>0</v>
      </c>
    </row>
    <row r="162" spans="1:7" ht="21.75" customHeight="1">
      <c r="A162" s="224" t="s">
        <v>171</v>
      </c>
      <c r="B162" s="225">
        <f>production!$AI9</f>
        <v>0</v>
      </c>
      <c r="C162" s="225"/>
      <c r="D162" s="226"/>
      <c r="E162" s="224" t="s">
        <v>171</v>
      </c>
      <c r="F162" s="225">
        <f>B162</f>
        <v>0</v>
      </c>
      <c r="G162" s="225">
        <f t="shared" si="5"/>
        <v>0</v>
      </c>
    </row>
    <row r="163" spans="1:7" ht="21.75" customHeight="1">
      <c r="A163" s="224" t="s">
        <v>172</v>
      </c>
      <c r="B163" s="225">
        <f>production!$AJ9</f>
        <v>0</v>
      </c>
      <c r="C163" s="225"/>
      <c r="D163" s="226"/>
      <c r="E163" s="224" t="s">
        <v>172</v>
      </c>
      <c r="F163" s="225">
        <f>B163</f>
        <v>0</v>
      </c>
      <c r="G163" s="225">
        <f t="shared" si="5"/>
        <v>0</v>
      </c>
    </row>
    <row r="164" spans="1:7" ht="21.75" customHeight="1">
      <c r="A164" s="226"/>
      <c r="B164" s="227"/>
      <c r="C164" s="227"/>
      <c r="D164" s="226"/>
      <c r="E164" s="226"/>
      <c r="F164" s="227"/>
      <c r="G164" s="227">
        <f t="shared" si="5"/>
        <v>0</v>
      </c>
    </row>
    <row r="165" spans="1:7" ht="21.75" customHeight="1">
      <c r="A165" s="226"/>
      <c r="B165" s="227"/>
      <c r="C165" s="227"/>
      <c r="D165" s="226"/>
      <c r="E165" s="226"/>
      <c r="F165" s="227"/>
      <c r="G165" s="227">
        <f t="shared" si="5"/>
        <v>0</v>
      </c>
    </row>
    <row r="166" spans="1:7" ht="21.75" customHeight="1">
      <c r="A166" s="224" t="s">
        <v>173</v>
      </c>
      <c r="B166" s="225">
        <f>production!$AX9</f>
        <v>0</v>
      </c>
      <c r="C166" s="225"/>
      <c r="D166" s="226"/>
      <c r="E166" s="224" t="s">
        <v>173</v>
      </c>
      <c r="F166" s="225">
        <f>B166</f>
        <v>0</v>
      </c>
      <c r="G166" s="225">
        <f t="shared" si="5"/>
        <v>0</v>
      </c>
    </row>
    <row r="167" spans="1:7" ht="21.75" customHeight="1">
      <c r="A167" s="224" t="s">
        <v>174</v>
      </c>
      <c r="B167" s="225">
        <f>production!$AZ9</f>
        <v>0</v>
      </c>
      <c r="C167" s="225"/>
      <c r="D167" s="226"/>
      <c r="E167" s="224" t="s">
        <v>174</v>
      </c>
      <c r="F167" s="225">
        <f>B167</f>
        <v>0</v>
      </c>
      <c r="G167" s="225">
        <f t="shared" si="5"/>
        <v>0</v>
      </c>
    </row>
    <row r="168" spans="1:7" ht="21.75" customHeight="1">
      <c r="A168" s="226"/>
      <c r="B168" s="226"/>
      <c r="C168" s="226"/>
      <c r="D168" s="226"/>
      <c r="E168" s="226"/>
      <c r="F168" s="227"/>
      <c r="G168" s="227"/>
    </row>
    <row r="169" spans="1:7" ht="21.75" customHeight="1">
      <c r="A169" s="229" t="s">
        <v>24</v>
      </c>
      <c r="B169" s="230"/>
      <c r="C169" s="230"/>
      <c r="D169" s="226"/>
      <c r="E169" s="229" t="s">
        <v>24</v>
      </c>
      <c r="F169" s="230">
        <f>B169</f>
        <v>0</v>
      </c>
      <c r="G169" s="230">
        <f>C169</f>
        <v>0</v>
      </c>
    </row>
    <row r="170" spans="1:7" ht="21.75" customHeight="1">
      <c r="A170" s="229" t="s">
        <v>175</v>
      </c>
      <c r="B170" s="230"/>
      <c r="C170" s="230"/>
      <c r="D170" s="226"/>
      <c r="E170" s="229" t="s">
        <v>175</v>
      </c>
      <c r="F170" s="230">
        <f>B170</f>
        <v>0</v>
      </c>
      <c r="G170" s="230">
        <f>C170</f>
        <v>0</v>
      </c>
    </row>
    <row r="171" spans="1:7" ht="21.75" customHeight="1">
      <c r="A171" s="226"/>
      <c r="B171" s="226"/>
      <c r="C171" s="226"/>
      <c r="D171" s="226"/>
      <c r="E171" s="226"/>
      <c r="F171" s="227"/>
      <c r="G171" s="227"/>
    </row>
    <row r="172" spans="1:7" ht="21.75" customHeight="1">
      <c r="A172" s="228" t="s">
        <v>135</v>
      </c>
      <c r="B172" s="225">
        <f>SUM(B145:B171)</f>
        <v>0</v>
      </c>
      <c r="C172" s="225">
        <f>SUM(C145:C171)</f>
        <v>0</v>
      </c>
      <c r="E172" s="228" t="s">
        <v>135</v>
      </c>
      <c r="F172" s="225">
        <f>B172</f>
        <v>0</v>
      </c>
      <c r="G172" s="225">
        <f>C172</f>
        <v>0</v>
      </c>
    </row>
    <row r="173" spans="1:7" ht="21.75" customHeight="1">
      <c r="B173" s="227"/>
      <c r="F173" s="227"/>
    </row>
    <row r="174" spans="1:7" ht="21.75" customHeight="1">
      <c r="B174" s="227"/>
      <c r="F174" s="227"/>
    </row>
    <row r="175" spans="1:7" ht="24" customHeight="1">
      <c r="A175" s="601" t="s">
        <v>151</v>
      </c>
      <c r="B175" s="601"/>
      <c r="C175" s="601"/>
      <c r="D175" s="219"/>
      <c r="E175" s="601" t="s">
        <v>151</v>
      </c>
      <c r="F175" s="601"/>
      <c r="G175" s="601"/>
    </row>
    <row r="176" spans="1:7" ht="24" customHeight="1">
      <c r="A176" s="220"/>
      <c r="B176" s="221"/>
      <c r="C176" s="220"/>
      <c r="D176" s="220"/>
      <c r="E176" s="220"/>
      <c r="F176" s="221"/>
      <c r="G176" s="221"/>
    </row>
    <row r="177" spans="1:8" ht="21.75" customHeight="1">
      <c r="A177" s="220" t="s">
        <v>152</v>
      </c>
      <c r="B177" s="602">
        <f ca="1">$B140</f>
        <v>46028</v>
      </c>
      <c r="C177" s="602"/>
      <c r="D177" s="220"/>
      <c r="E177" s="220" t="s">
        <v>152</v>
      </c>
      <c r="F177" s="602">
        <f ca="1">B177</f>
        <v>46028</v>
      </c>
      <c r="G177" s="602"/>
    </row>
    <row r="178" spans="1:8" ht="21.75" customHeight="1">
      <c r="A178" s="220" t="s">
        <v>153</v>
      </c>
      <c r="B178" s="234" t="s">
        <v>179</v>
      </c>
      <c r="C178" s="220"/>
      <c r="D178" s="220"/>
      <c r="E178" s="220" t="s">
        <v>153</v>
      </c>
      <c r="F178" s="234" t="str">
        <f>B178</f>
        <v>French Coop</v>
      </c>
      <c r="G178" s="221"/>
    </row>
    <row r="179" spans="1:8" ht="21.75" customHeight="1">
      <c r="B179" s="235"/>
    </row>
    <row r="180" spans="1:8" ht="21.75" customHeight="1">
      <c r="A180" s="605" t="s">
        <v>154</v>
      </c>
      <c r="B180" s="605" t="s">
        <v>155</v>
      </c>
      <c r="C180" s="605"/>
      <c r="E180" s="605" t="s">
        <v>154</v>
      </c>
      <c r="F180" s="605" t="s">
        <v>155</v>
      </c>
      <c r="G180" s="605"/>
    </row>
    <row r="181" spans="1:8" ht="21.75" customHeight="1">
      <c r="A181" s="605"/>
      <c r="B181" s="223" t="s">
        <v>180</v>
      </c>
      <c r="C181" s="610" t="s">
        <v>181</v>
      </c>
      <c r="D181" s="610"/>
      <c r="E181" s="605"/>
      <c r="F181" s="223" t="s">
        <v>180</v>
      </c>
      <c r="G181" s="610" t="s">
        <v>181</v>
      </c>
      <c r="H181" s="610"/>
    </row>
    <row r="182" spans="1:8" ht="21.75" customHeight="1">
      <c r="A182" s="224" t="s">
        <v>158</v>
      </c>
      <c r="B182" s="225">
        <f>production!$D11</f>
        <v>0</v>
      </c>
      <c r="C182" s="225">
        <f>production!$D10</f>
        <v>0</v>
      </c>
      <c r="D182" s="226"/>
      <c r="E182" s="224" t="s">
        <v>158</v>
      </c>
      <c r="F182" s="225">
        <f>B182</f>
        <v>0</v>
      </c>
      <c r="G182" s="225">
        <f>C182</f>
        <v>0</v>
      </c>
    </row>
    <row r="183" spans="1:8" ht="21.75" customHeight="1">
      <c r="A183" s="224" t="s">
        <v>159</v>
      </c>
      <c r="B183" s="225">
        <f>production!$E11</f>
        <v>0</v>
      </c>
      <c r="C183" s="225">
        <f>production!$E10</f>
        <v>0</v>
      </c>
      <c r="D183" s="226"/>
      <c r="E183" s="224" t="s">
        <v>159</v>
      </c>
      <c r="F183" s="225">
        <f>B183</f>
        <v>0</v>
      </c>
      <c r="G183" s="225">
        <f>C183</f>
        <v>0</v>
      </c>
    </row>
    <row r="184" spans="1:8" ht="21.75" customHeight="1">
      <c r="A184" s="226"/>
      <c r="B184" s="227"/>
      <c r="C184" s="227"/>
      <c r="D184" s="226"/>
      <c r="E184" s="226"/>
      <c r="F184" s="227"/>
      <c r="G184" s="227">
        <f t="shared" ref="G184:G209" si="7">C184</f>
        <v>0</v>
      </c>
    </row>
    <row r="185" spans="1:8" ht="21.75" customHeight="1">
      <c r="A185" s="224" t="s">
        <v>160</v>
      </c>
      <c r="B185" s="225">
        <f>production!$I11</f>
        <v>0</v>
      </c>
      <c r="C185" s="225">
        <f>production!$I10</f>
        <v>0</v>
      </c>
      <c r="D185" s="226"/>
      <c r="E185" s="224" t="s">
        <v>160</v>
      </c>
      <c r="F185" s="225">
        <f t="shared" ref="F185:F193" si="8">B185</f>
        <v>0</v>
      </c>
      <c r="G185" s="225">
        <f t="shared" si="7"/>
        <v>0</v>
      </c>
    </row>
    <row r="186" spans="1:8" ht="21.75" customHeight="1">
      <c r="A186" s="224" t="s">
        <v>161</v>
      </c>
      <c r="B186" s="225">
        <f>production!$K11</f>
        <v>0</v>
      </c>
      <c r="C186" s="225">
        <f>production!$K10</f>
        <v>0</v>
      </c>
      <c r="D186" s="226"/>
      <c r="E186" s="224" t="s">
        <v>161</v>
      </c>
      <c r="F186" s="225">
        <f t="shared" si="8"/>
        <v>0</v>
      </c>
      <c r="G186" s="225">
        <f t="shared" si="7"/>
        <v>0</v>
      </c>
    </row>
    <row r="187" spans="1:8" ht="21.75" customHeight="1">
      <c r="A187" s="224" t="s">
        <v>162</v>
      </c>
      <c r="B187" s="225">
        <f>production!$L11</f>
        <v>0</v>
      </c>
      <c r="C187" s="225">
        <f>production!$L10</f>
        <v>0</v>
      </c>
      <c r="D187" s="226"/>
      <c r="E187" s="224" t="s">
        <v>162</v>
      </c>
      <c r="F187" s="225">
        <f t="shared" si="8"/>
        <v>0</v>
      </c>
      <c r="G187" s="225">
        <f t="shared" si="7"/>
        <v>0</v>
      </c>
    </row>
    <row r="188" spans="1:8" ht="21.75" customHeight="1">
      <c r="A188" s="224" t="s">
        <v>163</v>
      </c>
      <c r="B188" s="225">
        <f>production!$N11</f>
        <v>0</v>
      </c>
      <c r="C188" s="225">
        <f>production!$N10</f>
        <v>0</v>
      </c>
      <c r="D188" s="226"/>
      <c r="E188" s="224" t="s">
        <v>163</v>
      </c>
      <c r="F188" s="225">
        <f t="shared" si="8"/>
        <v>0</v>
      </c>
      <c r="G188" s="225">
        <f t="shared" si="7"/>
        <v>0</v>
      </c>
    </row>
    <row r="189" spans="1:8" ht="21.75" customHeight="1">
      <c r="A189" s="224" t="s">
        <v>164</v>
      </c>
      <c r="B189" s="225">
        <f>production!$Q11</f>
        <v>0</v>
      </c>
      <c r="C189" s="225">
        <f>production!$Q10</f>
        <v>0</v>
      </c>
      <c r="D189" s="226"/>
      <c r="E189" s="224" t="s">
        <v>164</v>
      </c>
      <c r="F189" s="225">
        <f t="shared" si="8"/>
        <v>0</v>
      </c>
      <c r="G189" s="225">
        <f t="shared" si="7"/>
        <v>0</v>
      </c>
    </row>
    <row r="190" spans="1:8" ht="21.75" customHeight="1">
      <c r="A190" s="224" t="s">
        <v>165</v>
      </c>
      <c r="B190" s="225">
        <f>production!$R11</f>
        <v>0</v>
      </c>
      <c r="C190" s="225">
        <f>production!$R10</f>
        <v>0</v>
      </c>
      <c r="D190" s="226"/>
      <c r="E190" s="224" t="s">
        <v>165</v>
      </c>
      <c r="F190" s="225">
        <f t="shared" si="8"/>
        <v>0</v>
      </c>
      <c r="G190" s="225">
        <f t="shared" si="7"/>
        <v>0</v>
      </c>
    </row>
    <row r="191" spans="1:8" ht="21.75" customHeight="1">
      <c r="A191" s="224" t="s">
        <v>166</v>
      </c>
      <c r="B191" s="225">
        <f>production!$S11</f>
        <v>0</v>
      </c>
      <c r="C191" s="225">
        <f>production!$S10</f>
        <v>0</v>
      </c>
      <c r="D191" s="226"/>
      <c r="E191" s="224" t="s">
        <v>166</v>
      </c>
      <c r="F191" s="225">
        <f t="shared" si="8"/>
        <v>0</v>
      </c>
      <c r="G191" s="225">
        <f t="shared" si="7"/>
        <v>0</v>
      </c>
    </row>
    <row r="192" spans="1:8" ht="21.75" customHeight="1">
      <c r="A192" s="224" t="s">
        <v>167</v>
      </c>
      <c r="B192" s="225">
        <f>production!$U11</f>
        <v>0</v>
      </c>
      <c r="C192" s="225">
        <f>production!$U10</f>
        <v>0</v>
      </c>
      <c r="D192" s="226"/>
      <c r="E192" s="224" t="s">
        <v>167</v>
      </c>
      <c r="F192" s="225">
        <f t="shared" si="8"/>
        <v>0</v>
      </c>
      <c r="G192" s="225">
        <f t="shared" si="7"/>
        <v>0</v>
      </c>
    </row>
    <row r="193" spans="1:7" ht="21.75" customHeight="1">
      <c r="A193" s="224" t="s">
        <v>168</v>
      </c>
      <c r="B193" s="225">
        <f>production!$V11</f>
        <v>0</v>
      </c>
      <c r="C193" s="225">
        <f>production!$V10</f>
        <v>0</v>
      </c>
      <c r="D193" s="226"/>
      <c r="E193" s="224" t="s">
        <v>168</v>
      </c>
      <c r="F193" s="225">
        <f t="shared" si="8"/>
        <v>0</v>
      </c>
      <c r="G193" s="225">
        <f t="shared" si="7"/>
        <v>0</v>
      </c>
    </row>
    <row r="194" spans="1:7" ht="21.75" customHeight="1">
      <c r="A194" s="226"/>
      <c r="B194" s="227"/>
      <c r="C194" s="227"/>
      <c r="D194" s="226"/>
      <c r="E194" s="226"/>
      <c r="F194" s="227"/>
      <c r="G194" s="227">
        <f t="shared" si="7"/>
        <v>0</v>
      </c>
    </row>
    <row r="195" spans="1:7" ht="21.75" customHeight="1">
      <c r="A195" s="226"/>
      <c r="B195" s="227"/>
      <c r="C195" s="227"/>
      <c r="D195" s="226"/>
      <c r="E195" s="226"/>
      <c r="F195" s="227"/>
      <c r="G195" s="227">
        <f t="shared" si="7"/>
        <v>0</v>
      </c>
    </row>
    <row r="196" spans="1:7" ht="21.75" customHeight="1">
      <c r="A196" s="226"/>
      <c r="B196" s="227"/>
      <c r="C196" s="227"/>
      <c r="D196" s="226"/>
      <c r="E196" s="226"/>
      <c r="F196" s="227"/>
      <c r="G196" s="227">
        <f t="shared" si="7"/>
        <v>0</v>
      </c>
    </row>
    <row r="197" spans="1:7" ht="21.75" customHeight="1">
      <c r="A197" s="224" t="s">
        <v>169</v>
      </c>
      <c r="B197" s="225">
        <f>production!$AC11</f>
        <v>0</v>
      </c>
      <c r="C197" s="225">
        <f>production!$AC10</f>
        <v>0</v>
      </c>
      <c r="D197" s="226"/>
      <c r="E197" s="224" t="s">
        <v>169</v>
      </c>
      <c r="F197" s="225">
        <f>B197</f>
        <v>0</v>
      </c>
      <c r="G197" s="225">
        <f t="shared" si="7"/>
        <v>0</v>
      </c>
    </row>
    <row r="198" spans="1:7" ht="21.75" customHeight="1">
      <c r="A198" s="224" t="s">
        <v>170</v>
      </c>
      <c r="B198" s="225">
        <f>production!$AD11</f>
        <v>0</v>
      </c>
      <c r="C198" s="225">
        <f>production!$AD10</f>
        <v>0</v>
      </c>
      <c r="D198" s="226"/>
      <c r="E198" s="224" t="s">
        <v>170</v>
      </c>
      <c r="F198" s="225">
        <f>B198</f>
        <v>0</v>
      </c>
      <c r="G198" s="225">
        <f t="shared" si="7"/>
        <v>0</v>
      </c>
    </row>
    <row r="199" spans="1:7" ht="21.75" customHeight="1">
      <c r="A199" s="224" t="s">
        <v>171</v>
      </c>
      <c r="B199" s="225">
        <f>production!$AI11</f>
        <v>0</v>
      </c>
      <c r="C199" s="225">
        <f>production!$AI10</f>
        <v>0</v>
      </c>
      <c r="D199" s="226"/>
      <c r="E199" s="224" t="s">
        <v>171</v>
      </c>
      <c r="F199" s="225">
        <f>B199</f>
        <v>0</v>
      </c>
      <c r="G199" s="225">
        <f t="shared" si="7"/>
        <v>0</v>
      </c>
    </row>
    <row r="200" spans="1:7" ht="21.75" customHeight="1">
      <c r="A200" s="224" t="s">
        <v>172</v>
      </c>
      <c r="B200" s="225">
        <f>production!$AJ11</f>
        <v>0</v>
      </c>
      <c r="C200" s="225">
        <f>production!$AJ10</f>
        <v>0</v>
      </c>
      <c r="D200" s="226"/>
      <c r="E200" s="224" t="s">
        <v>172</v>
      </c>
      <c r="F200" s="225">
        <f>B200</f>
        <v>0</v>
      </c>
      <c r="G200" s="225">
        <f t="shared" si="7"/>
        <v>0</v>
      </c>
    </row>
    <row r="201" spans="1:7" ht="21.75" customHeight="1">
      <c r="A201" s="226"/>
      <c r="B201" s="227"/>
      <c r="C201" s="227"/>
      <c r="D201" s="226"/>
      <c r="E201" s="226"/>
      <c r="F201" s="227"/>
      <c r="G201" s="227">
        <f t="shared" si="7"/>
        <v>0</v>
      </c>
    </row>
    <row r="202" spans="1:7" ht="21.75" customHeight="1">
      <c r="A202" s="226"/>
      <c r="B202" s="227"/>
      <c r="C202" s="227"/>
      <c r="D202" s="226"/>
      <c r="E202" s="226"/>
      <c r="F202" s="227"/>
      <c r="G202" s="227">
        <f t="shared" si="7"/>
        <v>0</v>
      </c>
    </row>
    <row r="203" spans="1:7" ht="21.75" customHeight="1">
      <c r="A203" s="224" t="s">
        <v>173</v>
      </c>
      <c r="B203" s="225">
        <f>production!$AX11</f>
        <v>0</v>
      </c>
      <c r="C203" s="225">
        <f>production!$AX10</f>
        <v>0</v>
      </c>
      <c r="D203" s="226"/>
      <c r="E203" s="224" t="s">
        <v>173</v>
      </c>
      <c r="F203" s="225">
        <f>B203</f>
        <v>0</v>
      </c>
      <c r="G203" s="225">
        <f t="shared" si="7"/>
        <v>0</v>
      </c>
    </row>
    <row r="204" spans="1:7" ht="21.75" customHeight="1">
      <c r="A204" s="224" t="s">
        <v>174</v>
      </c>
      <c r="B204" s="225">
        <f>production!$AZ11</f>
        <v>0</v>
      </c>
      <c r="C204" s="225">
        <f>production!$AZ10</f>
        <v>0</v>
      </c>
      <c r="D204" s="226"/>
      <c r="E204" s="224" t="s">
        <v>174</v>
      </c>
      <c r="F204" s="225">
        <f>B204</f>
        <v>0</v>
      </c>
      <c r="G204" s="225">
        <f t="shared" si="7"/>
        <v>0</v>
      </c>
    </row>
    <row r="205" spans="1:7" ht="21.75" customHeight="1">
      <c r="A205" s="226"/>
      <c r="B205" s="227"/>
      <c r="C205" s="227"/>
      <c r="D205" s="226"/>
      <c r="E205" s="226"/>
      <c r="F205" s="227"/>
      <c r="G205" s="227">
        <f t="shared" si="7"/>
        <v>0</v>
      </c>
    </row>
    <row r="206" spans="1:7" ht="21.75" customHeight="1">
      <c r="A206" s="229" t="s">
        <v>24</v>
      </c>
      <c r="B206" s="230">
        <f>production!BI11</f>
        <v>0</v>
      </c>
      <c r="C206" s="230"/>
      <c r="D206" s="226"/>
      <c r="E206" s="229" t="s">
        <v>24</v>
      </c>
      <c r="F206" s="230">
        <f>B206</f>
        <v>0</v>
      </c>
      <c r="G206" s="230">
        <f t="shared" si="7"/>
        <v>0</v>
      </c>
    </row>
    <row r="207" spans="1:7" ht="21.75" customHeight="1">
      <c r="A207" s="229" t="s">
        <v>175</v>
      </c>
      <c r="B207" s="230" t="e">
        <f>#REF!</f>
        <v>#REF!</v>
      </c>
      <c r="C207" s="230"/>
      <c r="D207" s="226"/>
      <c r="E207" s="229" t="s">
        <v>175</v>
      </c>
      <c r="F207" s="230" t="e">
        <f>B207</f>
        <v>#REF!</v>
      </c>
      <c r="G207" s="230">
        <f t="shared" si="7"/>
        <v>0</v>
      </c>
    </row>
    <row r="208" spans="1:7" ht="21.75" customHeight="1">
      <c r="A208" s="226"/>
      <c r="B208" s="227"/>
      <c r="C208" s="226"/>
      <c r="D208" s="226"/>
      <c r="E208" s="226"/>
      <c r="F208" s="227"/>
      <c r="G208" s="227">
        <f t="shared" si="7"/>
        <v>0</v>
      </c>
    </row>
    <row r="209" spans="1:7" ht="21.75" customHeight="1">
      <c r="A209" s="228" t="s">
        <v>135</v>
      </c>
      <c r="B209" s="225" t="e">
        <f>SUM(B182:B208)</f>
        <v>#REF!</v>
      </c>
      <c r="C209" s="225">
        <f>SUM(C182:C208)</f>
        <v>0</v>
      </c>
      <c r="E209" s="228" t="s">
        <v>135</v>
      </c>
      <c r="F209" s="225" t="e">
        <f>B209</f>
        <v>#REF!</v>
      </c>
      <c r="G209" s="225">
        <f t="shared" si="7"/>
        <v>0</v>
      </c>
    </row>
    <row r="210" spans="1:7" ht="21.75" customHeight="1">
      <c r="B210" s="227"/>
      <c r="F210" s="227"/>
    </row>
    <row r="211" spans="1:7" ht="24" customHeight="1">
      <c r="A211" s="601" t="s">
        <v>151</v>
      </c>
      <c r="B211" s="601"/>
      <c r="C211" s="601"/>
      <c r="D211" s="219"/>
      <c r="E211" s="601" t="s">
        <v>151</v>
      </c>
      <c r="F211" s="601"/>
      <c r="G211" s="601"/>
    </row>
    <row r="212" spans="1:7" ht="24" customHeight="1">
      <c r="A212" s="220"/>
      <c r="B212" s="221"/>
      <c r="C212" s="220"/>
      <c r="D212" s="220"/>
      <c r="E212" s="220"/>
      <c r="F212" s="221"/>
      <c r="G212" s="221"/>
    </row>
    <row r="213" spans="1:7" ht="21.75" customHeight="1">
      <c r="A213" s="220" t="s">
        <v>152</v>
      </c>
      <c r="B213" s="602">
        <f ca="1">$B177</f>
        <v>46028</v>
      </c>
      <c r="C213" s="602"/>
      <c r="D213" s="220"/>
      <c r="E213" s="220" t="s">
        <v>152</v>
      </c>
      <c r="F213" s="602">
        <f ca="1">B213</f>
        <v>46028</v>
      </c>
      <c r="G213" s="602"/>
    </row>
    <row r="214" spans="1:7" ht="21.75" customHeight="1">
      <c r="A214" s="220" t="s">
        <v>153</v>
      </c>
      <c r="B214" s="609" t="s">
        <v>182</v>
      </c>
      <c r="C214" s="609"/>
      <c r="D214" s="220"/>
      <c r="E214" s="220" t="s">
        <v>153</v>
      </c>
      <c r="F214" s="609" t="str">
        <f>B214</f>
        <v>Mains DLT</v>
      </c>
      <c r="G214" s="609"/>
    </row>
    <row r="216" spans="1:7" ht="21.75" customHeight="1">
      <c r="A216" s="605" t="s">
        <v>154</v>
      </c>
      <c r="B216" s="605" t="s">
        <v>155</v>
      </c>
      <c r="C216" s="605"/>
      <c r="E216" s="605" t="s">
        <v>154</v>
      </c>
      <c r="F216" s="605" t="s">
        <v>155</v>
      </c>
      <c r="G216" s="605"/>
    </row>
    <row r="217" spans="1:7" ht="21.75" customHeight="1">
      <c r="A217" s="605"/>
      <c r="B217" s="223" t="s">
        <v>183</v>
      </c>
      <c r="C217" s="223" t="s">
        <v>180</v>
      </c>
      <c r="E217" s="605"/>
      <c r="F217" s="223" t="s">
        <v>183</v>
      </c>
      <c r="G217" s="223" t="s">
        <v>180</v>
      </c>
    </row>
    <row r="218" spans="1:7" ht="21.75" customHeight="1">
      <c r="A218" s="224" t="s">
        <v>158</v>
      </c>
      <c r="B218" s="225">
        <f>production!$D12</f>
        <v>0</v>
      </c>
      <c r="C218" s="225">
        <f>production!$D13</f>
        <v>0</v>
      </c>
      <c r="D218" s="226"/>
      <c r="E218" s="224" t="s">
        <v>158</v>
      </c>
      <c r="F218" s="225">
        <f>B218</f>
        <v>0</v>
      </c>
      <c r="G218" s="225">
        <f>C218</f>
        <v>0</v>
      </c>
    </row>
    <row r="219" spans="1:7" ht="21.75" customHeight="1">
      <c r="A219" s="224" t="s">
        <v>159</v>
      </c>
      <c r="B219" s="225">
        <f>production!$E12</f>
        <v>0</v>
      </c>
      <c r="C219" s="225">
        <f>production!$E13</f>
        <v>0</v>
      </c>
      <c r="D219" s="226"/>
      <c r="E219" s="224" t="s">
        <v>159</v>
      </c>
      <c r="F219" s="225">
        <f>B219</f>
        <v>0</v>
      </c>
      <c r="G219" s="225">
        <f>C219</f>
        <v>0</v>
      </c>
    </row>
    <row r="220" spans="1:7" ht="21.75" customHeight="1">
      <c r="A220" s="226"/>
      <c r="B220" s="227"/>
      <c r="C220" s="227"/>
      <c r="D220" s="226"/>
      <c r="E220" s="226"/>
      <c r="F220" s="227"/>
      <c r="G220" s="227">
        <f t="shared" ref="G220:G245" si="9">C220</f>
        <v>0</v>
      </c>
    </row>
    <row r="221" spans="1:7" ht="21.75" customHeight="1">
      <c r="A221" s="224" t="s">
        <v>160</v>
      </c>
      <c r="B221" s="225">
        <f>production!$I12</f>
        <v>0</v>
      </c>
      <c r="C221" s="225">
        <f>production!$I13</f>
        <v>0</v>
      </c>
      <c r="D221" s="226"/>
      <c r="E221" s="224" t="s">
        <v>160</v>
      </c>
      <c r="F221" s="225">
        <f t="shared" ref="F221:F229" si="10">B221</f>
        <v>0</v>
      </c>
      <c r="G221" s="225">
        <f t="shared" si="9"/>
        <v>0</v>
      </c>
    </row>
    <row r="222" spans="1:7" ht="21.75" customHeight="1">
      <c r="A222" s="224" t="s">
        <v>161</v>
      </c>
      <c r="B222" s="225">
        <f>production!$K12</f>
        <v>0</v>
      </c>
      <c r="C222" s="225">
        <f>production!$K13</f>
        <v>0</v>
      </c>
      <c r="D222" s="226"/>
      <c r="E222" s="224" t="s">
        <v>161</v>
      </c>
      <c r="F222" s="225">
        <f t="shared" si="10"/>
        <v>0</v>
      </c>
      <c r="G222" s="225">
        <f t="shared" si="9"/>
        <v>0</v>
      </c>
    </row>
    <row r="223" spans="1:7" ht="21.75" customHeight="1">
      <c r="A223" s="224" t="s">
        <v>162</v>
      </c>
      <c r="B223" s="225">
        <f>production!$L12</f>
        <v>0</v>
      </c>
      <c r="C223" s="225">
        <f>production!$L13</f>
        <v>0</v>
      </c>
      <c r="D223" s="226"/>
      <c r="E223" s="224" t="s">
        <v>162</v>
      </c>
      <c r="F223" s="225">
        <f t="shared" si="10"/>
        <v>0</v>
      </c>
      <c r="G223" s="225">
        <f t="shared" si="9"/>
        <v>0</v>
      </c>
    </row>
    <row r="224" spans="1:7" ht="21.75" customHeight="1">
      <c r="A224" s="224" t="s">
        <v>163</v>
      </c>
      <c r="B224" s="225">
        <f>production!$N12</f>
        <v>0</v>
      </c>
      <c r="C224" s="225">
        <f>production!$N13</f>
        <v>0</v>
      </c>
      <c r="D224" s="226"/>
      <c r="E224" s="224" t="s">
        <v>163</v>
      </c>
      <c r="F224" s="225">
        <f t="shared" si="10"/>
        <v>0</v>
      </c>
      <c r="G224" s="225">
        <f t="shared" si="9"/>
        <v>0</v>
      </c>
    </row>
    <row r="225" spans="1:7" ht="21.75" customHeight="1">
      <c r="A225" s="224" t="s">
        <v>164</v>
      </c>
      <c r="B225" s="225">
        <f>production!$Q12</f>
        <v>0</v>
      </c>
      <c r="C225" s="225">
        <f>production!$Q13</f>
        <v>0</v>
      </c>
      <c r="D225" s="226"/>
      <c r="E225" s="224" t="s">
        <v>164</v>
      </c>
      <c r="F225" s="225">
        <f t="shared" si="10"/>
        <v>0</v>
      </c>
      <c r="G225" s="225">
        <f t="shared" si="9"/>
        <v>0</v>
      </c>
    </row>
    <row r="226" spans="1:7" ht="21.75" customHeight="1">
      <c r="A226" s="224" t="s">
        <v>165</v>
      </c>
      <c r="B226" s="225">
        <f>production!$R12</f>
        <v>0</v>
      </c>
      <c r="C226" s="225">
        <f>production!$R13</f>
        <v>0</v>
      </c>
      <c r="D226" s="226"/>
      <c r="E226" s="224" t="s">
        <v>165</v>
      </c>
      <c r="F226" s="225">
        <f t="shared" si="10"/>
        <v>0</v>
      </c>
      <c r="G226" s="225">
        <f t="shared" si="9"/>
        <v>0</v>
      </c>
    </row>
    <row r="227" spans="1:7" ht="21.75" customHeight="1">
      <c r="A227" s="224" t="s">
        <v>166</v>
      </c>
      <c r="B227" s="225">
        <f>production!$S12</f>
        <v>0</v>
      </c>
      <c r="C227" s="225">
        <f>production!$S13</f>
        <v>0</v>
      </c>
      <c r="D227" s="226"/>
      <c r="E227" s="224" t="s">
        <v>166</v>
      </c>
      <c r="F227" s="225">
        <f t="shared" si="10"/>
        <v>0</v>
      </c>
      <c r="G227" s="225">
        <f t="shared" si="9"/>
        <v>0</v>
      </c>
    </row>
    <row r="228" spans="1:7" ht="21.75" customHeight="1">
      <c r="A228" s="224" t="s">
        <v>167</v>
      </c>
      <c r="B228" s="225">
        <f>production!$U12</f>
        <v>0</v>
      </c>
      <c r="C228" s="225">
        <f>production!$U13</f>
        <v>0</v>
      </c>
      <c r="D228" s="226"/>
      <c r="E228" s="224" t="s">
        <v>167</v>
      </c>
      <c r="F228" s="225">
        <f t="shared" si="10"/>
        <v>0</v>
      </c>
      <c r="G228" s="225">
        <f t="shared" si="9"/>
        <v>0</v>
      </c>
    </row>
    <row r="229" spans="1:7" ht="21.75" customHeight="1">
      <c r="A229" s="224" t="s">
        <v>168</v>
      </c>
      <c r="B229" s="225">
        <f>production!$V12</f>
        <v>0</v>
      </c>
      <c r="C229" s="225">
        <f>production!$V13</f>
        <v>0</v>
      </c>
      <c r="D229" s="226"/>
      <c r="E229" s="224" t="s">
        <v>168</v>
      </c>
      <c r="F229" s="225">
        <f t="shared" si="10"/>
        <v>0</v>
      </c>
      <c r="G229" s="225">
        <f t="shared" si="9"/>
        <v>0</v>
      </c>
    </row>
    <row r="230" spans="1:7" ht="21.75" customHeight="1">
      <c r="A230" s="226"/>
      <c r="B230" s="227"/>
      <c r="C230" s="227"/>
      <c r="D230" s="226"/>
      <c r="E230" s="226"/>
      <c r="F230" s="227"/>
      <c r="G230" s="227">
        <f t="shared" si="9"/>
        <v>0</v>
      </c>
    </row>
    <row r="231" spans="1:7" ht="21.75" customHeight="1">
      <c r="A231" s="226"/>
      <c r="B231" s="227"/>
      <c r="C231" s="227"/>
      <c r="D231" s="226"/>
      <c r="E231" s="226"/>
      <c r="F231" s="227"/>
      <c r="G231" s="227">
        <f t="shared" si="9"/>
        <v>0</v>
      </c>
    </row>
    <row r="232" spans="1:7" ht="21.75" customHeight="1">
      <c r="A232" s="226"/>
      <c r="B232" s="227"/>
      <c r="C232" s="227"/>
      <c r="D232" s="226"/>
      <c r="E232" s="226"/>
      <c r="F232" s="227"/>
      <c r="G232" s="227">
        <f t="shared" si="9"/>
        <v>0</v>
      </c>
    </row>
    <row r="233" spans="1:7" ht="21.75" customHeight="1">
      <c r="A233" s="224" t="s">
        <v>169</v>
      </c>
      <c r="B233" s="225">
        <f>production!$AC12</f>
        <v>0</v>
      </c>
      <c r="C233" s="225">
        <f>production!$AC13</f>
        <v>0</v>
      </c>
      <c r="D233" s="226"/>
      <c r="E233" s="224" t="s">
        <v>169</v>
      </c>
      <c r="F233" s="225">
        <f>B233</f>
        <v>0</v>
      </c>
      <c r="G233" s="225">
        <f t="shared" si="9"/>
        <v>0</v>
      </c>
    </row>
    <row r="234" spans="1:7" ht="21.75" customHeight="1">
      <c r="A234" s="224" t="s">
        <v>170</v>
      </c>
      <c r="B234" s="225">
        <f>production!$AD12</f>
        <v>0</v>
      </c>
      <c r="C234" s="225">
        <f>production!$AD13</f>
        <v>0</v>
      </c>
      <c r="D234" s="226"/>
      <c r="E234" s="224" t="s">
        <v>170</v>
      </c>
      <c r="F234" s="225">
        <f>B234</f>
        <v>0</v>
      </c>
      <c r="G234" s="225">
        <f t="shared" si="9"/>
        <v>0</v>
      </c>
    </row>
    <row r="235" spans="1:7" ht="21.75" customHeight="1">
      <c r="A235" s="224" t="s">
        <v>171</v>
      </c>
      <c r="B235" s="225">
        <f>production!$AI12</f>
        <v>0</v>
      </c>
      <c r="C235" s="225">
        <f>production!$AI13</f>
        <v>0</v>
      </c>
      <c r="D235" s="226"/>
      <c r="E235" s="224" t="s">
        <v>171</v>
      </c>
      <c r="F235" s="225">
        <f>B235</f>
        <v>0</v>
      </c>
      <c r="G235" s="225">
        <f t="shared" si="9"/>
        <v>0</v>
      </c>
    </row>
    <row r="236" spans="1:7" ht="21.75" customHeight="1">
      <c r="A236" s="224" t="s">
        <v>172</v>
      </c>
      <c r="B236" s="225">
        <f>production!$AJ12</f>
        <v>0</v>
      </c>
      <c r="C236" s="225">
        <f>production!$AJ13</f>
        <v>0</v>
      </c>
      <c r="D236" s="226"/>
      <c r="E236" s="224" t="s">
        <v>172</v>
      </c>
      <c r="F236" s="225">
        <f>B236</f>
        <v>0</v>
      </c>
      <c r="G236" s="225">
        <f t="shared" si="9"/>
        <v>0</v>
      </c>
    </row>
    <row r="237" spans="1:7" ht="21.75" customHeight="1">
      <c r="A237" s="226"/>
      <c r="B237" s="227"/>
      <c r="C237" s="227"/>
      <c r="D237" s="226"/>
      <c r="E237" s="226"/>
      <c r="F237" s="227"/>
      <c r="G237" s="227">
        <f t="shared" si="9"/>
        <v>0</v>
      </c>
    </row>
    <row r="238" spans="1:7" ht="21.75" customHeight="1">
      <c r="A238" s="226"/>
      <c r="B238" s="227"/>
      <c r="C238" s="227"/>
      <c r="D238" s="226"/>
      <c r="E238" s="226"/>
      <c r="F238" s="227"/>
      <c r="G238" s="227">
        <f t="shared" si="9"/>
        <v>0</v>
      </c>
    </row>
    <row r="239" spans="1:7" ht="21.75" customHeight="1">
      <c r="A239" s="224" t="s">
        <v>173</v>
      </c>
      <c r="B239" s="225">
        <f>production!$AX12</f>
        <v>0</v>
      </c>
      <c r="C239" s="225">
        <f>production!$AX13</f>
        <v>0</v>
      </c>
      <c r="D239" s="226"/>
      <c r="E239" s="224" t="s">
        <v>173</v>
      </c>
      <c r="F239" s="225">
        <f>B239</f>
        <v>0</v>
      </c>
      <c r="G239" s="225">
        <f t="shared" si="9"/>
        <v>0</v>
      </c>
    </row>
    <row r="240" spans="1:7" ht="21.75" customHeight="1">
      <c r="A240" s="224" t="s">
        <v>174</v>
      </c>
      <c r="B240" s="225">
        <f>production!$AZ12</f>
        <v>0</v>
      </c>
      <c r="C240" s="225">
        <f>production!$AZ13</f>
        <v>0</v>
      </c>
      <c r="D240" s="226"/>
      <c r="E240" s="224" t="s">
        <v>174</v>
      </c>
      <c r="F240" s="225">
        <f>B240</f>
        <v>0</v>
      </c>
      <c r="G240" s="225">
        <f t="shared" si="9"/>
        <v>0</v>
      </c>
    </row>
    <row r="241" spans="1:7" ht="21.75" customHeight="1">
      <c r="A241" s="226"/>
      <c r="B241" s="227"/>
      <c r="C241" s="227"/>
      <c r="D241" s="226"/>
      <c r="E241" s="226"/>
      <c r="F241" s="227"/>
      <c r="G241" s="225">
        <f t="shared" si="9"/>
        <v>0</v>
      </c>
    </row>
    <row r="242" spans="1:7" ht="21.75" customHeight="1">
      <c r="A242" s="229" t="s">
        <v>24</v>
      </c>
      <c r="B242" s="230">
        <f>production!BI12</f>
        <v>0</v>
      </c>
      <c r="C242" s="230" t="e">
        <f>#REF!</f>
        <v>#REF!</v>
      </c>
      <c r="D242" s="226"/>
      <c r="E242" s="229" t="s">
        <v>24</v>
      </c>
      <c r="F242" s="230">
        <f>B242</f>
        <v>0</v>
      </c>
      <c r="G242" s="225" t="e">
        <f t="shared" si="9"/>
        <v>#REF!</v>
      </c>
    </row>
    <row r="243" spans="1:7" ht="21.75" customHeight="1">
      <c r="A243" s="229" t="s">
        <v>175</v>
      </c>
      <c r="B243" s="230" t="e">
        <f>#REF!</f>
        <v>#REF!</v>
      </c>
      <c r="C243" s="230" t="e">
        <f>#REF!</f>
        <v>#REF!</v>
      </c>
      <c r="D243" s="226"/>
      <c r="E243" s="229" t="s">
        <v>175</v>
      </c>
      <c r="F243" s="230" t="e">
        <f>B243</f>
        <v>#REF!</v>
      </c>
      <c r="G243" s="225" t="e">
        <f t="shared" si="9"/>
        <v>#REF!</v>
      </c>
    </row>
    <row r="244" spans="1:7" ht="21.75" customHeight="1">
      <c r="A244" s="226"/>
      <c r="B244" s="227"/>
      <c r="C244" s="227"/>
      <c r="D244" s="226"/>
      <c r="E244" s="226"/>
      <c r="F244" s="227"/>
      <c r="G244" s="227">
        <f t="shared" si="9"/>
        <v>0</v>
      </c>
    </row>
    <row r="245" spans="1:7" ht="21.75" customHeight="1">
      <c r="A245" s="228" t="s">
        <v>135</v>
      </c>
      <c r="B245" s="222" t="e">
        <f>SUM(B218:B244)</f>
        <v>#REF!</v>
      </c>
      <c r="C245" s="222" t="e">
        <f>SUM(C218:C244)</f>
        <v>#REF!</v>
      </c>
      <c r="E245" s="228" t="s">
        <v>135</v>
      </c>
      <c r="F245" s="225" t="e">
        <f>B245</f>
        <v>#REF!</v>
      </c>
      <c r="G245" s="225" t="e">
        <f t="shared" si="9"/>
        <v>#REF!</v>
      </c>
    </row>
    <row r="246" spans="1:7" ht="21.75" customHeight="1">
      <c r="F246" s="227"/>
    </row>
    <row r="247" spans="1:7" ht="24" customHeight="1">
      <c r="A247" s="601" t="s">
        <v>151</v>
      </c>
      <c r="B247" s="601"/>
      <c r="C247" s="601"/>
      <c r="D247" s="219"/>
      <c r="E247" s="601" t="s">
        <v>151</v>
      </c>
      <c r="F247" s="601"/>
      <c r="G247" s="601"/>
    </row>
    <row r="248" spans="1:7" ht="24" customHeight="1">
      <c r="A248" s="220"/>
      <c r="B248" s="221"/>
      <c r="C248" s="220"/>
      <c r="D248" s="220"/>
      <c r="E248" s="220"/>
      <c r="F248" s="221"/>
      <c r="G248" s="221"/>
    </row>
    <row r="249" spans="1:7" ht="21.75" customHeight="1">
      <c r="A249" s="220" t="s">
        <v>152</v>
      </c>
      <c r="B249" s="602">
        <f ca="1">$B213</f>
        <v>46028</v>
      </c>
      <c r="C249" s="602"/>
      <c r="D249" s="220"/>
      <c r="E249" s="220" t="s">
        <v>152</v>
      </c>
      <c r="F249" s="602">
        <f ca="1">B249</f>
        <v>46028</v>
      </c>
      <c r="G249" s="602"/>
    </row>
    <row r="250" spans="1:7" ht="21.75" customHeight="1">
      <c r="A250" s="220" t="s">
        <v>153</v>
      </c>
      <c r="B250" s="234" t="str">
        <f>production!B14</f>
        <v/>
      </c>
      <c r="C250" s="220"/>
      <c r="D250" s="220"/>
      <c r="E250" s="220" t="s">
        <v>153</v>
      </c>
      <c r="F250" s="234" t="str">
        <f>B250</f>
        <v/>
      </c>
      <c r="G250" s="221"/>
    </row>
    <row r="252" spans="1:7" ht="21.75" customHeight="1">
      <c r="A252" s="605" t="s">
        <v>154</v>
      </c>
      <c r="B252" s="605" t="s">
        <v>155</v>
      </c>
      <c r="C252" s="605"/>
      <c r="E252" s="605" t="s">
        <v>154</v>
      </c>
      <c r="F252" s="605" t="s">
        <v>155</v>
      </c>
      <c r="G252" s="605"/>
    </row>
    <row r="253" spans="1:7" ht="21.75" customHeight="1">
      <c r="A253" s="605"/>
      <c r="B253" s="223" t="s">
        <v>156</v>
      </c>
      <c r="C253" s="223" t="s">
        <v>157</v>
      </c>
      <c r="E253" s="605"/>
      <c r="F253" s="223" t="s">
        <v>156</v>
      </c>
      <c r="G253" s="223" t="s">
        <v>157</v>
      </c>
    </row>
    <row r="254" spans="1:7" ht="21.75" customHeight="1">
      <c r="A254" s="224" t="s">
        <v>158</v>
      </c>
      <c r="B254" s="225">
        <f>production!$D14</f>
        <v>0</v>
      </c>
      <c r="C254" s="224"/>
      <c r="D254" s="226"/>
      <c r="E254" s="224" t="s">
        <v>158</v>
      </c>
      <c r="F254" s="225">
        <f>B254</f>
        <v>0</v>
      </c>
      <c r="G254" s="225"/>
    </row>
    <row r="255" spans="1:7" ht="21.75" customHeight="1">
      <c r="A255" s="224" t="s">
        <v>159</v>
      </c>
      <c r="B255" s="225">
        <f>production!$E14</f>
        <v>0</v>
      </c>
      <c r="C255" s="224"/>
      <c r="D255" s="226"/>
      <c r="E255" s="224" t="s">
        <v>159</v>
      </c>
      <c r="F255" s="225">
        <f>B255</f>
        <v>0</v>
      </c>
      <c r="G255" s="225"/>
    </row>
    <row r="256" spans="1:7" ht="21.75" customHeight="1">
      <c r="A256" s="226"/>
      <c r="B256" s="227"/>
      <c r="C256" s="226"/>
      <c r="D256" s="226"/>
      <c r="E256" s="226"/>
      <c r="F256" s="227"/>
      <c r="G256" s="227"/>
    </row>
    <row r="257" spans="1:7" ht="21.75" customHeight="1">
      <c r="A257" s="224" t="s">
        <v>160</v>
      </c>
      <c r="B257" s="225">
        <f>production!$I14</f>
        <v>0</v>
      </c>
      <c r="C257" s="224"/>
      <c r="D257" s="226"/>
      <c r="E257" s="224" t="s">
        <v>160</v>
      </c>
      <c r="F257" s="225">
        <f t="shared" ref="F257:F265" si="11">B257</f>
        <v>0</v>
      </c>
      <c r="G257" s="225"/>
    </row>
    <row r="258" spans="1:7" ht="21.75" customHeight="1">
      <c r="A258" s="224" t="s">
        <v>161</v>
      </c>
      <c r="B258" s="225">
        <f>production!$K14</f>
        <v>0</v>
      </c>
      <c r="C258" s="224"/>
      <c r="D258" s="226"/>
      <c r="E258" s="224" t="s">
        <v>161</v>
      </c>
      <c r="F258" s="225">
        <f t="shared" si="11"/>
        <v>0</v>
      </c>
      <c r="G258" s="225"/>
    </row>
    <row r="259" spans="1:7" ht="21.75" customHeight="1">
      <c r="A259" s="224" t="s">
        <v>162</v>
      </c>
      <c r="B259" s="225">
        <f>production!$L14</f>
        <v>0</v>
      </c>
      <c r="C259" s="224"/>
      <c r="D259" s="226"/>
      <c r="E259" s="224" t="s">
        <v>162</v>
      </c>
      <c r="F259" s="225">
        <f t="shared" si="11"/>
        <v>0</v>
      </c>
      <c r="G259" s="225"/>
    </row>
    <row r="260" spans="1:7" ht="21.75" customHeight="1">
      <c r="A260" s="224" t="s">
        <v>163</v>
      </c>
      <c r="B260" s="225">
        <f>production!$N14</f>
        <v>0</v>
      </c>
      <c r="C260" s="224"/>
      <c r="D260" s="226"/>
      <c r="E260" s="224" t="s">
        <v>163</v>
      </c>
      <c r="F260" s="225">
        <f t="shared" si="11"/>
        <v>0</v>
      </c>
      <c r="G260" s="225"/>
    </row>
    <row r="261" spans="1:7" ht="21.75" customHeight="1">
      <c r="A261" s="224" t="s">
        <v>164</v>
      </c>
      <c r="B261" s="225">
        <f>production!$Q14</f>
        <v>0</v>
      </c>
      <c r="C261" s="224"/>
      <c r="D261" s="226"/>
      <c r="E261" s="224" t="s">
        <v>164</v>
      </c>
      <c r="F261" s="225">
        <f t="shared" si="11"/>
        <v>0</v>
      </c>
      <c r="G261" s="225"/>
    </row>
    <row r="262" spans="1:7" ht="21.75" customHeight="1">
      <c r="A262" s="224" t="s">
        <v>165</v>
      </c>
      <c r="B262" s="225">
        <f>production!$R14</f>
        <v>0</v>
      </c>
      <c r="C262" s="224"/>
      <c r="D262" s="226"/>
      <c r="E262" s="224" t="s">
        <v>165</v>
      </c>
      <c r="F262" s="225">
        <f t="shared" si="11"/>
        <v>0</v>
      </c>
      <c r="G262" s="225"/>
    </row>
    <row r="263" spans="1:7" ht="21.75" customHeight="1">
      <c r="A263" s="224" t="s">
        <v>166</v>
      </c>
      <c r="B263" s="225">
        <f>production!$S14</f>
        <v>0</v>
      </c>
      <c r="C263" s="224"/>
      <c r="D263" s="226"/>
      <c r="E263" s="224" t="s">
        <v>166</v>
      </c>
      <c r="F263" s="225">
        <f t="shared" si="11"/>
        <v>0</v>
      </c>
      <c r="G263" s="225"/>
    </row>
    <row r="264" spans="1:7" ht="21.75" customHeight="1">
      <c r="A264" s="224" t="s">
        <v>167</v>
      </c>
      <c r="B264" s="225">
        <f>production!$U14</f>
        <v>0</v>
      </c>
      <c r="C264" s="224"/>
      <c r="D264" s="226"/>
      <c r="E264" s="224" t="s">
        <v>167</v>
      </c>
      <c r="F264" s="225">
        <f t="shared" si="11"/>
        <v>0</v>
      </c>
      <c r="G264" s="225"/>
    </row>
    <row r="265" spans="1:7" ht="21.75" customHeight="1">
      <c r="A265" s="224" t="s">
        <v>168</v>
      </c>
      <c r="B265" s="225">
        <f>production!$V14</f>
        <v>0</v>
      </c>
      <c r="C265" s="224"/>
      <c r="D265" s="226"/>
      <c r="E265" s="224" t="s">
        <v>168</v>
      </c>
      <c r="F265" s="225">
        <f t="shared" si="11"/>
        <v>0</v>
      </c>
      <c r="G265" s="225"/>
    </row>
    <row r="266" spans="1:7" ht="21.75" customHeight="1">
      <c r="A266" s="226"/>
      <c r="B266" s="227"/>
      <c r="C266" s="226"/>
      <c r="D266" s="226"/>
      <c r="E266" s="226"/>
      <c r="F266" s="227"/>
      <c r="G266" s="227"/>
    </row>
    <row r="267" spans="1:7" ht="21.75" customHeight="1">
      <c r="A267" s="226"/>
      <c r="B267" s="227"/>
      <c r="C267" s="226"/>
      <c r="D267" s="226"/>
      <c r="E267" s="226"/>
      <c r="F267" s="227"/>
      <c r="G267" s="227"/>
    </row>
    <row r="268" spans="1:7" ht="21.75" customHeight="1">
      <c r="A268" s="226"/>
      <c r="B268" s="227"/>
      <c r="C268" s="226"/>
      <c r="D268" s="226"/>
      <c r="E268" s="226"/>
      <c r="F268" s="227"/>
      <c r="G268" s="227"/>
    </row>
    <row r="269" spans="1:7" ht="21.75" customHeight="1">
      <c r="A269" s="224" t="s">
        <v>169</v>
      </c>
      <c r="B269" s="225">
        <f>production!$AC14</f>
        <v>0</v>
      </c>
      <c r="C269" s="224"/>
      <c r="D269" s="226"/>
      <c r="E269" s="224" t="s">
        <v>169</v>
      </c>
      <c r="F269" s="225">
        <f>B269</f>
        <v>0</v>
      </c>
      <c r="G269" s="225"/>
    </row>
    <row r="270" spans="1:7" ht="21.75" customHeight="1">
      <c r="A270" s="224" t="s">
        <v>170</v>
      </c>
      <c r="B270" s="225">
        <f>production!$AD14</f>
        <v>0</v>
      </c>
      <c r="C270" s="224"/>
      <c r="D270" s="226"/>
      <c r="E270" s="224" t="s">
        <v>170</v>
      </c>
      <c r="F270" s="225">
        <f>B270</f>
        <v>0</v>
      </c>
      <c r="G270" s="225"/>
    </row>
    <row r="271" spans="1:7" ht="21.75" customHeight="1">
      <c r="A271" s="224" t="s">
        <v>171</v>
      </c>
      <c r="B271" s="225">
        <f>production!$AI14</f>
        <v>0</v>
      </c>
      <c r="C271" s="224"/>
      <c r="D271" s="226"/>
      <c r="E271" s="224" t="s">
        <v>171</v>
      </c>
      <c r="F271" s="225">
        <f>B271</f>
        <v>0</v>
      </c>
      <c r="G271" s="225"/>
    </row>
    <row r="272" spans="1:7" ht="21.75" customHeight="1">
      <c r="A272" s="224" t="s">
        <v>172</v>
      </c>
      <c r="B272" s="225">
        <f>production!$AJ14</f>
        <v>0</v>
      </c>
      <c r="C272" s="224"/>
      <c r="D272" s="226"/>
      <c r="E272" s="224" t="s">
        <v>172</v>
      </c>
      <c r="F272" s="225">
        <f>B272</f>
        <v>0</v>
      </c>
      <c r="G272" s="225"/>
    </row>
    <row r="273" spans="1:7" ht="21.75" customHeight="1">
      <c r="A273" s="226"/>
      <c r="B273" s="227"/>
      <c r="C273" s="226"/>
      <c r="D273" s="226"/>
      <c r="E273" s="226"/>
      <c r="F273" s="227"/>
      <c r="G273" s="227"/>
    </row>
    <row r="274" spans="1:7" ht="21.75" customHeight="1">
      <c r="A274" s="226"/>
      <c r="B274" s="227"/>
      <c r="C274" s="226"/>
      <c r="D274" s="226"/>
      <c r="E274" s="226"/>
      <c r="F274" s="227"/>
      <c r="G274" s="227"/>
    </row>
    <row r="275" spans="1:7" ht="21.75" customHeight="1">
      <c r="A275" s="224" t="s">
        <v>173</v>
      </c>
      <c r="B275" s="225">
        <f>production!$AX14</f>
        <v>0</v>
      </c>
      <c r="C275" s="224"/>
      <c r="D275" s="226"/>
      <c r="E275" s="224" t="s">
        <v>173</v>
      </c>
      <c r="F275" s="225">
        <f>B275</f>
        <v>0</v>
      </c>
      <c r="G275" s="225"/>
    </row>
    <row r="276" spans="1:7" ht="21.75" customHeight="1">
      <c r="A276" s="224" t="s">
        <v>174</v>
      </c>
      <c r="B276" s="225">
        <f>production!$AZ14</f>
        <v>0</v>
      </c>
      <c r="C276" s="224"/>
      <c r="D276" s="226"/>
      <c r="E276" s="224" t="s">
        <v>174</v>
      </c>
      <c r="F276" s="225">
        <f>B276</f>
        <v>0</v>
      </c>
      <c r="G276" s="225"/>
    </row>
    <row r="277" spans="1:7" ht="21.75" customHeight="1">
      <c r="A277" s="226"/>
      <c r="B277" s="227"/>
      <c r="C277" s="226"/>
      <c r="D277" s="226"/>
      <c r="E277" s="226"/>
      <c r="F277" s="227"/>
      <c r="G277" s="227"/>
    </row>
    <row r="278" spans="1:7" ht="21.75" customHeight="1">
      <c r="A278" s="229" t="s">
        <v>24</v>
      </c>
      <c r="B278" s="230">
        <f>production!BI14</f>
        <v>0</v>
      </c>
      <c r="C278" s="230"/>
      <c r="D278" s="226"/>
      <c r="E278" s="229" t="s">
        <v>24</v>
      </c>
      <c r="F278" s="230">
        <f>B278</f>
        <v>0</v>
      </c>
      <c r="G278" s="230">
        <f>C278</f>
        <v>0</v>
      </c>
    </row>
    <row r="279" spans="1:7" ht="21.75" customHeight="1">
      <c r="A279" s="229" t="s">
        <v>175</v>
      </c>
      <c r="B279" s="230" t="e">
        <f>#REF!</f>
        <v>#REF!</v>
      </c>
      <c r="C279" s="230"/>
      <c r="D279" s="226"/>
      <c r="E279" s="229" t="s">
        <v>175</v>
      </c>
      <c r="F279" s="230" t="e">
        <f>B279</f>
        <v>#REF!</v>
      </c>
      <c r="G279" s="230">
        <f>C279</f>
        <v>0</v>
      </c>
    </row>
    <row r="280" spans="1:7" ht="21.75" customHeight="1">
      <c r="A280" s="226"/>
      <c r="B280" s="227"/>
      <c r="C280" s="226"/>
      <c r="D280" s="226"/>
      <c r="E280" s="226"/>
      <c r="F280" s="227"/>
      <c r="G280" s="227"/>
    </row>
    <row r="281" spans="1:7" ht="21.75" customHeight="1">
      <c r="A281" s="228" t="s">
        <v>135</v>
      </c>
      <c r="B281" s="222" t="e">
        <f>SUM(B254:B280)</f>
        <v>#REF!</v>
      </c>
      <c r="C281" s="228"/>
      <c r="E281" s="228" t="s">
        <v>135</v>
      </c>
      <c r="F281" s="225" t="e">
        <f>B281</f>
        <v>#REF!</v>
      </c>
      <c r="G281" s="222"/>
    </row>
    <row r="282" spans="1:7" ht="21.75" customHeight="1">
      <c r="F282" s="227"/>
    </row>
    <row r="283" spans="1:7" ht="24" customHeight="1">
      <c r="A283" s="601" t="s">
        <v>151</v>
      </c>
      <c r="B283" s="601"/>
      <c r="C283" s="601"/>
      <c r="D283" s="219"/>
      <c r="E283" s="601" t="s">
        <v>151</v>
      </c>
      <c r="F283" s="601"/>
      <c r="G283" s="601"/>
    </row>
    <row r="284" spans="1:7" ht="24" customHeight="1"/>
    <row r="285" spans="1:7" ht="21.75" customHeight="1">
      <c r="A285" s="220" t="s">
        <v>152</v>
      </c>
      <c r="B285" s="602">
        <f ca="1">$B249</f>
        <v>46028</v>
      </c>
      <c r="C285" s="602"/>
      <c r="D285" s="220"/>
      <c r="E285" s="220" t="s">
        <v>152</v>
      </c>
      <c r="F285" s="602">
        <f ca="1">B285</f>
        <v>46028</v>
      </c>
      <c r="G285" s="602"/>
    </row>
    <row r="286" spans="1:7" ht="21.75" customHeight="1">
      <c r="A286" s="220" t="s">
        <v>153</v>
      </c>
      <c r="B286" s="609" t="str">
        <f>production!B15</f>
        <v/>
      </c>
      <c r="C286" s="609"/>
      <c r="D286" s="220"/>
      <c r="E286" s="220" t="s">
        <v>153</v>
      </c>
      <c r="F286" s="609" t="str">
        <f>B286</f>
        <v/>
      </c>
      <c r="G286" s="609"/>
    </row>
    <row r="288" spans="1:7" ht="21.75" customHeight="1">
      <c r="A288" s="605" t="s">
        <v>154</v>
      </c>
      <c r="B288" s="605" t="s">
        <v>155</v>
      </c>
      <c r="C288" s="605"/>
      <c r="E288" s="605" t="s">
        <v>154</v>
      </c>
      <c r="F288" s="605" t="s">
        <v>155</v>
      </c>
      <c r="G288" s="605"/>
    </row>
    <row r="289" spans="1:7" ht="21.75" customHeight="1">
      <c r="A289" s="605"/>
      <c r="B289" s="223" t="s">
        <v>156</v>
      </c>
      <c r="C289" s="223" t="s">
        <v>157</v>
      </c>
      <c r="E289" s="605"/>
      <c r="F289" s="223" t="s">
        <v>156</v>
      </c>
      <c r="G289" s="223" t="s">
        <v>157</v>
      </c>
    </row>
    <row r="290" spans="1:7" ht="21.75" customHeight="1">
      <c r="A290" s="224" t="s">
        <v>158</v>
      </c>
      <c r="B290" s="225">
        <f>production!$D15</f>
        <v>0</v>
      </c>
      <c r="C290" s="224"/>
      <c r="D290" s="226"/>
      <c r="E290" s="224" t="s">
        <v>158</v>
      </c>
      <c r="F290" s="225">
        <f>B290</f>
        <v>0</v>
      </c>
      <c r="G290" s="225"/>
    </row>
    <row r="291" spans="1:7" ht="21.75" customHeight="1">
      <c r="A291" s="224" t="s">
        <v>159</v>
      </c>
      <c r="B291" s="225">
        <f>production!$E15</f>
        <v>0</v>
      </c>
      <c r="C291" s="224"/>
      <c r="D291" s="226"/>
      <c r="E291" s="224" t="s">
        <v>159</v>
      </c>
      <c r="F291" s="225">
        <f>B291</f>
        <v>0</v>
      </c>
      <c r="G291" s="225"/>
    </row>
    <row r="292" spans="1:7" ht="21.75" customHeight="1">
      <c r="A292" s="226"/>
      <c r="B292" s="227"/>
      <c r="C292" s="226"/>
      <c r="D292" s="226"/>
      <c r="E292" s="226"/>
      <c r="F292" s="227"/>
      <c r="G292" s="227"/>
    </row>
    <row r="293" spans="1:7" ht="21.75" customHeight="1">
      <c r="A293" s="224" t="s">
        <v>160</v>
      </c>
      <c r="B293" s="225">
        <f>production!$I15</f>
        <v>0</v>
      </c>
      <c r="C293" s="224"/>
      <c r="D293" s="226"/>
      <c r="E293" s="224" t="s">
        <v>160</v>
      </c>
      <c r="F293" s="225">
        <f t="shared" ref="F293:F301" si="12">B293</f>
        <v>0</v>
      </c>
      <c r="G293" s="225"/>
    </row>
    <row r="294" spans="1:7" ht="21.75" customHeight="1">
      <c r="A294" s="224" t="s">
        <v>161</v>
      </c>
      <c r="B294" s="225">
        <f>production!$K15</f>
        <v>0</v>
      </c>
      <c r="C294" s="224"/>
      <c r="D294" s="226"/>
      <c r="E294" s="224" t="s">
        <v>161</v>
      </c>
      <c r="F294" s="225">
        <f t="shared" si="12"/>
        <v>0</v>
      </c>
      <c r="G294" s="225"/>
    </row>
    <row r="295" spans="1:7" ht="21.75" customHeight="1">
      <c r="A295" s="224" t="s">
        <v>162</v>
      </c>
      <c r="B295" s="225">
        <f>production!$L15</f>
        <v>0</v>
      </c>
      <c r="C295" s="224"/>
      <c r="D295" s="226"/>
      <c r="E295" s="224" t="s">
        <v>162</v>
      </c>
      <c r="F295" s="225">
        <f t="shared" si="12"/>
        <v>0</v>
      </c>
      <c r="G295" s="225"/>
    </row>
    <row r="296" spans="1:7" ht="21.75" customHeight="1">
      <c r="A296" s="224" t="s">
        <v>163</v>
      </c>
      <c r="B296" s="225">
        <f>production!$N15</f>
        <v>0</v>
      </c>
      <c r="C296" s="224"/>
      <c r="D296" s="226"/>
      <c r="E296" s="224" t="s">
        <v>163</v>
      </c>
      <c r="F296" s="225">
        <f t="shared" si="12"/>
        <v>0</v>
      </c>
      <c r="G296" s="225"/>
    </row>
    <row r="297" spans="1:7" ht="21.75" customHeight="1">
      <c r="A297" s="224" t="s">
        <v>164</v>
      </c>
      <c r="B297" s="225">
        <f>production!$Q15</f>
        <v>0</v>
      </c>
      <c r="C297" s="224"/>
      <c r="D297" s="226"/>
      <c r="E297" s="224" t="s">
        <v>164</v>
      </c>
      <c r="F297" s="225">
        <f t="shared" si="12"/>
        <v>0</v>
      </c>
      <c r="G297" s="225"/>
    </row>
    <row r="298" spans="1:7" ht="21.75" customHeight="1">
      <c r="A298" s="224" t="s">
        <v>165</v>
      </c>
      <c r="B298" s="225">
        <f>production!$R15</f>
        <v>0</v>
      </c>
      <c r="C298" s="224"/>
      <c r="D298" s="226"/>
      <c r="E298" s="224" t="s">
        <v>165</v>
      </c>
      <c r="F298" s="225">
        <f t="shared" si="12"/>
        <v>0</v>
      </c>
      <c r="G298" s="225"/>
    </row>
    <row r="299" spans="1:7" ht="21.75" customHeight="1">
      <c r="A299" s="224" t="s">
        <v>166</v>
      </c>
      <c r="B299" s="225">
        <f>production!$S15</f>
        <v>0</v>
      </c>
      <c r="C299" s="224"/>
      <c r="D299" s="226"/>
      <c r="E299" s="224" t="s">
        <v>166</v>
      </c>
      <c r="F299" s="225">
        <f t="shared" si="12"/>
        <v>0</v>
      </c>
      <c r="G299" s="225"/>
    </row>
    <row r="300" spans="1:7" ht="21.75" customHeight="1">
      <c r="A300" s="224" t="s">
        <v>167</v>
      </c>
      <c r="B300" s="225">
        <f>production!$U15</f>
        <v>0</v>
      </c>
      <c r="C300" s="224"/>
      <c r="D300" s="226"/>
      <c r="E300" s="224" t="s">
        <v>167</v>
      </c>
      <c r="F300" s="225">
        <f t="shared" si="12"/>
        <v>0</v>
      </c>
      <c r="G300" s="225"/>
    </row>
    <row r="301" spans="1:7" ht="21.75" customHeight="1">
      <c r="A301" s="224" t="s">
        <v>168</v>
      </c>
      <c r="B301" s="225">
        <f>production!$V15</f>
        <v>0</v>
      </c>
      <c r="C301" s="224"/>
      <c r="D301" s="226"/>
      <c r="E301" s="224" t="s">
        <v>168</v>
      </c>
      <c r="F301" s="225">
        <f t="shared" si="12"/>
        <v>0</v>
      </c>
      <c r="G301" s="225"/>
    </row>
    <row r="302" spans="1:7" ht="21.75" customHeight="1">
      <c r="A302" s="226"/>
      <c r="B302" s="227"/>
      <c r="C302" s="226"/>
      <c r="D302" s="226"/>
      <c r="E302" s="226"/>
      <c r="F302" s="227"/>
      <c r="G302" s="227"/>
    </row>
    <row r="303" spans="1:7" ht="21.75" customHeight="1">
      <c r="A303" s="226"/>
      <c r="B303" s="227"/>
      <c r="C303" s="226"/>
      <c r="D303" s="226"/>
      <c r="E303" s="226"/>
      <c r="F303" s="227"/>
      <c r="G303" s="227"/>
    </row>
    <row r="304" spans="1:7" ht="21.75" customHeight="1">
      <c r="A304" s="226"/>
      <c r="B304" s="227"/>
      <c r="C304" s="226"/>
      <c r="D304" s="226"/>
      <c r="E304" s="226"/>
      <c r="F304" s="227"/>
      <c r="G304" s="227"/>
    </row>
    <row r="305" spans="1:7" ht="21.75" customHeight="1">
      <c r="A305" s="224" t="s">
        <v>169</v>
      </c>
      <c r="B305" s="225">
        <f>production!$AC15</f>
        <v>0</v>
      </c>
      <c r="C305" s="224"/>
      <c r="D305" s="226"/>
      <c r="E305" s="224" t="s">
        <v>169</v>
      </c>
      <c r="F305" s="225">
        <f>B305</f>
        <v>0</v>
      </c>
      <c r="G305" s="225"/>
    </row>
    <row r="306" spans="1:7" ht="21.75" customHeight="1">
      <c r="A306" s="224" t="s">
        <v>170</v>
      </c>
      <c r="B306" s="225">
        <f>production!$AD15</f>
        <v>0</v>
      </c>
      <c r="C306" s="224"/>
      <c r="D306" s="226"/>
      <c r="E306" s="224" t="s">
        <v>170</v>
      </c>
      <c r="F306" s="225">
        <f>B306</f>
        <v>0</v>
      </c>
      <c r="G306" s="225"/>
    </row>
    <row r="307" spans="1:7" ht="21.75" customHeight="1">
      <c r="A307" s="224" t="s">
        <v>171</v>
      </c>
      <c r="B307" s="225">
        <f>production!$AI15</f>
        <v>0</v>
      </c>
      <c r="C307" s="224"/>
      <c r="D307" s="226"/>
      <c r="E307" s="224" t="s">
        <v>171</v>
      </c>
      <c r="F307" s="225">
        <f>B307</f>
        <v>0</v>
      </c>
      <c r="G307" s="225"/>
    </row>
    <row r="308" spans="1:7" ht="21.75" customHeight="1">
      <c r="A308" s="224" t="s">
        <v>172</v>
      </c>
      <c r="B308" s="225">
        <f>production!$AJ15</f>
        <v>0</v>
      </c>
      <c r="C308" s="224"/>
      <c r="D308" s="226"/>
      <c r="E308" s="224" t="s">
        <v>172</v>
      </c>
      <c r="F308" s="225">
        <f>B308</f>
        <v>0</v>
      </c>
      <c r="G308" s="225"/>
    </row>
    <row r="309" spans="1:7" ht="21.75" customHeight="1">
      <c r="A309" s="226"/>
      <c r="B309" s="227"/>
      <c r="C309" s="226"/>
      <c r="D309" s="226"/>
      <c r="E309" s="226"/>
      <c r="F309" s="227"/>
      <c r="G309" s="227"/>
    </row>
    <row r="310" spans="1:7" ht="21.75" customHeight="1">
      <c r="A310" s="226"/>
      <c r="B310" s="227"/>
      <c r="C310" s="226"/>
      <c r="D310" s="226"/>
      <c r="E310" s="226"/>
      <c r="F310" s="227"/>
      <c r="G310" s="227"/>
    </row>
    <row r="311" spans="1:7" ht="21.75" customHeight="1">
      <c r="A311" s="224" t="s">
        <v>173</v>
      </c>
      <c r="B311" s="225">
        <f>production!$AX15</f>
        <v>0</v>
      </c>
      <c r="C311" s="224"/>
      <c r="D311" s="226"/>
      <c r="E311" s="224" t="s">
        <v>173</v>
      </c>
      <c r="F311" s="225">
        <f>B311</f>
        <v>0</v>
      </c>
      <c r="G311" s="225"/>
    </row>
    <row r="312" spans="1:7" ht="21.75" customHeight="1">
      <c r="A312" s="224" t="s">
        <v>174</v>
      </c>
      <c r="B312" s="225">
        <f>production!$AZ15</f>
        <v>0</v>
      </c>
      <c r="C312" s="224"/>
      <c r="D312" s="226"/>
      <c r="E312" s="224" t="s">
        <v>174</v>
      </c>
      <c r="F312" s="225">
        <f>B312</f>
        <v>0</v>
      </c>
      <c r="G312" s="225"/>
    </row>
    <row r="313" spans="1:7" ht="21.75" customHeight="1">
      <c r="A313" s="226"/>
      <c r="B313" s="227"/>
      <c r="C313" s="226"/>
      <c r="D313" s="226"/>
      <c r="E313" s="226"/>
      <c r="F313" s="227"/>
      <c r="G313" s="227"/>
    </row>
    <row r="314" spans="1:7" ht="21.75" customHeight="1">
      <c r="A314" s="229" t="s">
        <v>24</v>
      </c>
      <c r="B314" s="230">
        <f>production!BI15</f>
        <v>0</v>
      </c>
      <c r="C314" s="230"/>
      <c r="D314" s="226"/>
      <c r="E314" s="229" t="s">
        <v>24</v>
      </c>
      <c r="F314" s="230">
        <f>B314</f>
        <v>0</v>
      </c>
      <c r="G314" s="230">
        <f>C314</f>
        <v>0</v>
      </c>
    </row>
    <row r="315" spans="1:7" ht="21.75" customHeight="1">
      <c r="A315" s="229" t="s">
        <v>175</v>
      </c>
      <c r="B315" s="230" t="e">
        <f>#REF!</f>
        <v>#REF!</v>
      </c>
      <c r="C315" s="230"/>
      <c r="D315" s="226"/>
      <c r="E315" s="229" t="s">
        <v>175</v>
      </c>
      <c r="F315" s="230" t="e">
        <f>B315</f>
        <v>#REF!</v>
      </c>
      <c r="G315" s="230">
        <f>C315</f>
        <v>0</v>
      </c>
    </row>
    <row r="316" spans="1:7" ht="21.75" customHeight="1">
      <c r="A316" s="226"/>
      <c r="B316" s="227"/>
      <c r="C316" s="226"/>
      <c r="D316" s="226"/>
      <c r="E316" s="226"/>
      <c r="F316" s="227"/>
      <c r="G316" s="227"/>
    </row>
    <row r="317" spans="1:7" ht="21.75" customHeight="1">
      <c r="A317" s="228" t="s">
        <v>135</v>
      </c>
      <c r="B317" s="222" t="e">
        <f>SUM(B290:B316)</f>
        <v>#REF!</v>
      </c>
      <c r="C317" s="228"/>
      <c r="E317" s="228" t="s">
        <v>135</v>
      </c>
      <c r="F317" s="225" t="e">
        <f>B317</f>
        <v>#REF!</v>
      </c>
      <c r="G317" s="222"/>
    </row>
    <row r="318" spans="1:7" ht="21.75" customHeight="1">
      <c r="F318" s="227"/>
    </row>
    <row r="319" spans="1:7" ht="24" customHeight="1">
      <c r="A319" s="601" t="s">
        <v>151</v>
      </c>
      <c r="B319" s="601"/>
      <c r="C319" s="601"/>
      <c r="D319" s="219"/>
      <c r="E319" s="601" t="s">
        <v>151</v>
      </c>
      <c r="F319" s="601"/>
      <c r="G319" s="601"/>
    </row>
    <row r="320" spans="1:7" ht="24" customHeight="1"/>
    <row r="321" spans="1:7" ht="21.75" customHeight="1">
      <c r="A321" s="220" t="s">
        <v>152</v>
      </c>
      <c r="B321" s="602">
        <f ca="1">$B285</f>
        <v>46028</v>
      </c>
      <c r="C321" s="602"/>
      <c r="D321" s="220"/>
      <c r="E321" s="220" t="s">
        <v>152</v>
      </c>
      <c r="F321" s="602">
        <f ca="1">B321</f>
        <v>46028</v>
      </c>
      <c r="G321" s="602"/>
    </row>
    <row r="322" spans="1:7" ht="21.75" customHeight="1">
      <c r="A322" s="220" t="s">
        <v>153</v>
      </c>
      <c r="B322" s="608" t="str">
        <f>production!B16</f>
        <v/>
      </c>
      <c r="C322" s="608"/>
      <c r="D322" s="220"/>
      <c r="E322" s="220" t="s">
        <v>153</v>
      </c>
      <c r="F322" s="608" t="str">
        <f>B322</f>
        <v/>
      </c>
      <c r="G322" s="608"/>
    </row>
    <row r="324" spans="1:7" ht="21.75" customHeight="1">
      <c r="A324" s="605" t="s">
        <v>154</v>
      </c>
      <c r="B324" s="605" t="s">
        <v>155</v>
      </c>
      <c r="C324" s="605"/>
      <c r="E324" s="605" t="s">
        <v>154</v>
      </c>
      <c r="F324" s="605" t="s">
        <v>155</v>
      </c>
      <c r="G324" s="605"/>
    </row>
    <row r="325" spans="1:7" ht="21.75" customHeight="1">
      <c r="A325" s="605"/>
      <c r="B325" s="223" t="s">
        <v>156</v>
      </c>
      <c r="C325" s="223" t="s">
        <v>157</v>
      </c>
      <c r="E325" s="605"/>
      <c r="F325" s="223" t="s">
        <v>156</v>
      </c>
      <c r="G325" s="223" t="s">
        <v>157</v>
      </c>
    </row>
    <row r="326" spans="1:7" ht="21.75" customHeight="1">
      <c r="A326" s="224" t="s">
        <v>158</v>
      </c>
      <c r="B326" s="225">
        <f>production!$D16</f>
        <v>0</v>
      </c>
      <c r="C326" s="225"/>
      <c r="D326" s="226"/>
      <c r="E326" s="224" t="s">
        <v>158</v>
      </c>
      <c r="F326" s="225">
        <f>B326</f>
        <v>0</v>
      </c>
      <c r="G326" s="225">
        <f>C326</f>
        <v>0</v>
      </c>
    </row>
    <row r="327" spans="1:7" ht="21.75" customHeight="1">
      <c r="A327" s="224" t="s">
        <v>159</v>
      </c>
      <c r="B327" s="225">
        <f>production!$E16</f>
        <v>0</v>
      </c>
      <c r="C327" s="225"/>
      <c r="D327" s="226"/>
      <c r="E327" s="224" t="s">
        <v>159</v>
      </c>
      <c r="F327" s="225">
        <f>B327</f>
        <v>0</v>
      </c>
      <c r="G327" s="225">
        <f>C327</f>
        <v>0</v>
      </c>
    </row>
    <row r="328" spans="1:7" ht="21.75" customHeight="1">
      <c r="A328" s="226"/>
      <c r="B328" s="227"/>
      <c r="C328" s="227"/>
      <c r="D328" s="226"/>
      <c r="E328" s="226"/>
      <c r="F328" s="227"/>
      <c r="G328" s="227"/>
    </row>
    <row r="329" spans="1:7" ht="21.75" customHeight="1">
      <c r="A329" s="224" t="s">
        <v>160</v>
      </c>
      <c r="B329" s="225">
        <f>production!$I16</f>
        <v>0</v>
      </c>
      <c r="C329" s="225"/>
      <c r="D329" s="226"/>
      <c r="E329" s="224" t="s">
        <v>160</v>
      </c>
      <c r="F329" s="225">
        <f t="shared" ref="F329:F337" si="13">B329</f>
        <v>0</v>
      </c>
      <c r="G329" s="225">
        <f t="shared" ref="G329:G337" si="14">C329</f>
        <v>0</v>
      </c>
    </row>
    <row r="330" spans="1:7" ht="21.75" customHeight="1">
      <c r="A330" s="224" t="s">
        <v>161</v>
      </c>
      <c r="B330" s="225">
        <f>production!$K16</f>
        <v>0</v>
      </c>
      <c r="C330" s="225"/>
      <c r="D330" s="226"/>
      <c r="E330" s="224" t="s">
        <v>161</v>
      </c>
      <c r="F330" s="225">
        <f t="shared" si="13"/>
        <v>0</v>
      </c>
      <c r="G330" s="225">
        <f t="shared" si="14"/>
        <v>0</v>
      </c>
    </row>
    <row r="331" spans="1:7" ht="21.75" customHeight="1">
      <c r="A331" s="224" t="s">
        <v>162</v>
      </c>
      <c r="B331" s="225">
        <f>production!$L16</f>
        <v>0</v>
      </c>
      <c r="C331" s="225"/>
      <c r="D331" s="226"/>
      <c r="E331" s="224" t="s">
        <v>162</v>
      </c>
      <c r="F331" s="225">
        <f t="shared" si="13"/>
        <v>0</v>
      </c>
      <c r="G331" s="225">
        <f t="shared" si="14"/>
        <v>0</v>
      </c>
    </row>
    <row r="332" spans="1:7" ht="21.75" customHeight="1">
      <c r="A332" s="224" t="s">
        <v>163</v>
      </c>
      <c r="B332" s="225">
        <f>production!$N16</f>
        <v>0</v>
      </c>
      <c r="C332" s="225"/>
      <c r="D332" s="226"/>
      <c r="E332" s="224" t="s">
        <v>163</v>
      </c>
      <c r="F332" s="225">
        <f t="shared" si="13"/>
        <v>0</v>
      </c>
      <c r="G332" s="225">
        <f t="shared" si="14"/>
        <v>0</v>
      </c>
    </row>
    <row r="333" spans="1:7" ht="21.75" customHeight="1">
      <c r="A333" s="224" t="s">
        <v>164</v>
      </c>
      <c r="B333" s="225">
        <f>production!$Q16</f>
        <v>0</v>
      </c>
      <c r="C333" s="225"/>
      <c r="D333" s="226"/>
      <c r="E333" s="224" t="s">
        <v>164</v>
      </c>
      <c r="F333" s="225">
        <f t="shared" si="13"/>
        <v>0</v>
      </c>
      <c r="G333" s="225">
        <f t="shared" si="14"/>
        <v>0</v>
      </c>
    </row>
    <row r="334" spans="1:7" ht="21.75" customHeight="1">
      <c r="A334" s="224" t="s">
        <v>165</v>
      </c>
      <c r="B334" s="225">
        <f>production!$R16</f>
        <v>0</v>
      </c>
      <c r="C334" s="225"/>
      <c r="D334" s="226"/>
      <c r="E334" s="224" t="s">
        <v>165</v>
      </c>
      <c r="F334" s="225">
        <f t="shared" si="13"/>
        <v>0</v>
      </c>
      <c r="G334" s="225">
        <f t="shared" si="14"/>
        <v>0</v>
      </c>
    </row>
    <row r="335" spans="1:7" ht="21.75" customHeight="1">
      <c r="A335" s="224" t="s">
        <v>166</v>
      </c>
      <c r="B335" s="225">
        <f>production!$S16</f>
        <v>0</v>
      </c>
      <c r="C335" s="225"/>
      <c r="D335" s="226"/>
      <c r="E335" s="224" t="s">
        <v>166</v>
      </c>
      <c r="F335" s="225">
        <f t="shared" si="13"/>
        <v>0</v>
      </c>
      <c r="G335" s="225">
        <f t="shared" si="14"/>
        <v>0</v>
      </c>
    </row>
    <row r="336" spans="1:7" ht="21.75" customHeight="1">
      <c r="A336" s="224" t="s">
        <v>167</v>
      </c>
      <c r="B336" s="225">
        <f>production!$U16</f>
        <v>0</v>
      </c>
      <c r="C336" s="225"/>
      <c r="D336" s="226"/>
      <c r="E336" s="224" t="s">
        <v>167</v>
      </c>
      <c r="F336" s="225">
        <f t="shared" si="13"/>
        <v>0</v>
      </c>
      <c r="G336" s="225">
        <f t="shared" si="14"/>
        <v>0</v>
      </c>
    </row>
    <row r="337" spans="1:7" ht="21.75" customHeight="1">
      <c r="A337" s="224" t="s">
        <v>168</v>
      </c>
      <c r="B337" s="225">
        <f>production!$V16</f>
        <v>0</v>
      </c>
      <c r="C337" s="225"/>
      <c r="D337" s="226"/>
      <c r="E337" s="224" t="s">
        <v>168</v>
      </c>
      <c r="F337" s="225">
        <f t="shared" si="13"/>
        <v>0</v>
      </c>
      <c r="G337" s="225">
        <f t="shared" si="14"/>
        <v>0</v>
      </c>
    </row>
    <row r="338" spans="1:7" ht="21.75" customHeight="1">
      <c r="A338" s="226"/>
      <c r="B338" s="227"/>
      <c r="C338" s="227"/>
      <c r="D338" s="226"/>
      <c r="E338" s="226"/>
      <c r="F338" s="227"/>
      <c r="G338" s="227"/>
    </row>
    <row r="339" spans="1:7" ht="21.75" customHeight="1">
      <c r="A339" s="226"/>
      <c r="B339" s="227"/>
      <c r="C339" s="227"/>
      <c r="D339" s="226"/>
      <c r="E339" s="226"/>
      <c r="F339" s="227"/>
      <c r="G339" s="227"/>
    </row>
    <row r="340" spans="1:7" ht="21.75" customHeight="1">
      <c r="A340" s="226"/>
      <c r="B340" s="227"/>
      <c r="C340" s="227"/>
      <c r="D340" s="226"/>
      <c r="E340" s="226"/>
      <c r="F340" s="227"/>
      <c r="G340" s="227"/>
    </row>
    <row r="341" spans="1:7" ht="21.75" customHeight="1">
      <c r="A341" s="224" t="s">
        <v>169</v>
      </c>
      <c r="B341" s="225">
        <f>production!$AC16</f>
        <v>0</v>
      </c>
      <c r="C341" s="225"/>
      <c r="D341" s="226"/>
      <c r="E341" s="224" t="s">
        <v>169</v>
      </c>
      <c r="F341" s="225">
        <f t="shared" ref="F341:G344" si="15">B341</f>
        <v>0</v>
      </c>
      <c r="G341" s="225">
        <f t="shared" si="15"/>
        <v>0</v>
      </c>
    </row>
    <row r="342" spans="1:7" ht="21.75" customHeight="1">
      <c r="A342" s="224" t="s">
        <v>170</v>
      </c>
      <c r="B342" s="225">
        <f>production!$AD16</f>
        <v>0</v>
      </c>
      <c r="C342" s="225"/>
      <c r="D342" s="226"/>
      <c r="E342" s="224" t="s">
        <v>170</v>
      </c>
      <c r="F342" s="225">
        <f t="shared" si="15"/>
        <v>0</v>
      </c>
      <c r="G342" s="225">
        <f t="shared" si="15"/>
        <v>0</v>
      </c>
    </row>
    <row r="343" spans="1:7" ht="21.75" customHeight="1">
      <c r="A343" s="224" t="s">
        <v>171</v>
      </c>
      <c r="B343" s="225">
        <f>production!$AI16</f>
        <v>0</v>
      </c>
      <c r="C343" s="225"/>
      <c r="D343" s="226"/>
      <c r="E343" s="224" t="s">
        <v>171</v>
      </c>
      <c r="F343" s="225">
        <f t="shared" si="15"/>
        <v>0</v>
      </c>
      <c r="G343" s="225">
        <f t="shared" si="15"/>
        <v>0</v>
      </c>
    </row>
    <row r="344" spans="1:7" ht="21.75" customHeight="1">
      <c r="A344" s="224" t="s">
        <v>172</v>
      </c>
      <c r="B344" s="225">
        <f>production!$AJ16</f>
        <v>0</v>
      </c>
      <c r="C344" s="225"/>
      <c r="D344" s="226"/>
      <c r="E344" s="224" t="s">
        <v>172</v>
      </c>
      <c r="F344" s="225">
        <f t="shared" si="15"/>
        <v>0</v>
      </c>
      <c r="G344" s="225">
        <f t="shared" si="15"/>
        <v>0</v>
      </c>
    </row>
    <row r="345" spans="1:7" ht="21.75" customHeight="1">
      <c r="A345" s="226"/>
      <c r="B345" s="227"/>
      <c r="C345" s="227"/>
      <c r="D345" s="226"/>
      <c r="E345" s="226"/>
      <c r="F345" s="227"/>
      <c r="G345" s="227"/>
    </row>
    <row r="346" spans="1:7" ht="21.75" customHeight="1">
      <c r="A346" s="226"/>
      <c r="B346" s="227"/>
      <c r="C346" s="227"/>
      <c r="D346" s="226"/>
      <c r="E346" s="226"/>
      <c r="F346" s="227"/>
      <c r="G346" s="227"/>
    </row>
    <row r="347" spans="1:7" ht="21.75" customHeight="1">
      <c r="A347" s="224" t="s">
        <v>173</v>
      </c>
      <c r="B347" s="225">
        <f>production!$AX16</f>
        <v>0</v>
      </c>
      <c r="C347" s="225"/>
      <c r="D347" s="226"/>
      <c r="E347" s="224" t="s">
        <v>173</v>
      </c>
      <c r="F347" s="225">
        <f>B347</f>
        <v>0</v>
      </c>
      <c r="G347" s="225">
        <f>C347</f>
        <v>0</v>
      </c>
    </row>
    <row r="348" spans="1:7" ht="21.75" customHeight="1">
      <c r="A348" s="224" t="s">
        <v>174</v>
      </c>
      <c r="B348" s="225">
        <f>production!$AZ16</f>
        <v>0</v>
      </c>
      <c r="C348" s="225"/>
      <c r="D348" s="226"/>
      <c r="E348" s="224" t="s">
        <v>174</v>
      </c>
      <c r="F348" s="225">
        <f>B348</f>
        <v>0</v>
      </c>
      <c r="G348" s="225">
        <f>C348</f>
        <v>0</v>
      </c>
    </row>
    <row r="349" spans="1:7" ht="21.75" customHeight="1">
      <c r="A349" s="226"/>
      <c r="B349" s="227"/>
      <c r="C349" s="227"/>
      <c r="D349" s="226"/>
      <c r="E349" s="226"/>
      <c r="F349" s="227"/>
      <c r="G349" s="227"/>
    </row>
    <row r="350" spans="1:7" ht="21.75" customHeight="1">
      <c r="A350" s="229" t="s">
        <v>24</v>
      </c>
      <c r="B350" s="230">
        <f>production!BI16</f>
        <v>0</v>
      </c>
      <c r="C350" s="230"/>
      <c r="D350" s="226"/>
      <c r="E350" s="229" t="s">
        <v>24</v>
      </c>
      <c r="F350" s="230">
        <f>B350</f>
        <v>0</v>
      </c>
      <c r="G350" s="230">
        <f>C350</f>
        <v>0</v>
      </c>
    </row>
    <row r="351" spans="1:7" ht="21.75" customHeight="1">
      <c r="A351" s="229" t="s">
        <v>175</v>
      </c>
      <c r="B351" s="230" t="e">
        <f>#REF!</f>
        <v>#REF!</v>
      </c>
      <c r="C351" s="230"/>
      <c r="D351" s="226"/>
      <c r="E351" s="229" t="s">
        <v>175</v>
      </c>
      <c r="F351" s="230" t="e">
        <f>B351</f>
        <v>#REF!</v>
      </c>
      <c r="G351" s="230">
        <f>C351</f>
        <v>0</v>
      </c>
    </row>
    <row r="352" spans="1:7" ht="21.75" customHeight="1">
      <c r="A352" s="226"/>
      <c r="B352" s="227"/>
      <c r="C352" s="227"/>
      <c r="D352" s="226"/>
      <c r="E352" s="226"/>
      <c r="F352" s="227"/>
      <c r="G352" s="227"/>
    </row>
    <row r="353" spans="1:7" ht="21.75" customHeight="1">
      <c r="A353" s="228" t="s">
        <v>135</v>
      </c>
      <c r="B353" s="222" t="e">
        <f>SUM(B326:B352)</f>
        <v>#REF!</v>
      </c>
      <c r="C353" s="222">
        <f>SUM(C326:C352)</f>
        <v>0</v>
      </c>
      <c r="E353" s="228" t="s">
        <v>135</v>
      </c>
      <c r="F353" s="225" t="e">
        <f>B353</f>
        <v>#REF!</v>
      </c>
      <c r="G353" s="225">
        <f>C353</f>
        <v>0</v>
      </c>
    </row>
    <row r="354" spans="1:7" ht="21.75" customHeight="1">
      <c r="F354" s="227"/>
    </row>
    <row r="355" spans="1:7" ht="24" customHeight="1">
      <c r="A355" s="601" t="s">
        <v>151</v>
      </c>
      <c r="B355" s="601"/>
      <c r="C355" s="601"/>
      <c r="D355" s="219"/>
      <c r="E355" s="601" t="s">
        <v>151</v>
      </c>
      <c r="F355" s="601"/>
      <c r="G355" s="601"/>
    </row>
    <row r="356" spans="1:7" ht="24" customHeight="1"/>
    <row r="357" spans="1:7" ht="21.75" customHeight="1">
      <c r="A357" s="220" t="s">
        <v>152</v>
      </c>
      <c r="B357" s="602">
        <f ca="1">$B321</f>
        <v>46028</v>
      </c>
      <c r="C357" s="602"/>
      <c r="D357" s="220"/>
      <c r="E357" s="220" t="s">
        <v>152</v>
      </c>
      <c r="F357" s="602">
        <f ca="1">B357</f>
        <v>46028</v>
      </c>
      <c r="G357" s="602"/>
    </row>
    <row r="358" spans="1:7" ht="21.75" customHeight="1">
      <c r="A358" s="220" t="s">
        <v>153</v>
      </c>
      <c r="B358" s="234" t="str">
        <f>production!B17</f>
        <v/>
      </c>
      <c r="D358" s="220"/>
      <c r="E358" s="220" t="s">
        <v>153</v>
      </c>
      <c r="F358" s="609" t="str">
        <f>B358</f>
        <v/>
      </c>
      <c r="G358" s="609"/>
    </row>
    <row r="360" spans="1:7" ht="21.75" customHeight="1">
      <c r="A360" s="605" t="s">
        <v>154</v>
      </c>
      <c r="B360" s="605" t="s">
        <v>155</v>
      </c>
      <c r="C360" s="605"/>
      <c r="E360" s="605" t="s">
        <v>154</v>
      </c>
      <c r="F360" s="605" t="s">
        <v>155</v>
      </c>
      <c r="G360" s="605"/>
    </row>
    <row r="361" spans="1:7" ht="21.75" customHeight="1">
      <c r="A361" s="605"/>
      <c r="B361" s="223" t="s">
        <v>156</v>
      </c>
      <c r="C361" s="223" t="s">
        <v>157</v>
      </c>
      <c r="E361" s="605"/>
      <c r="F361" s="223" t="s">
        <v>156</v>
      </c>
      <c r="G361" s="223" t="s">
        <v>157</v>
      </c>
    </row>
    <row r="362" spans="1:7" ht="21.75" customHeight="1">
      <c r="A362" s="224" t="s">
        <v>158</v>
      </c>
      <c r="B362" s="225">
        <f>production!$D17</f>
        <v>0</v>
      </c>
      <c r="C362" s="224"/>
      <c r="D362" s="226"/>
      <c r="E362" s="224" t="s">
        <v>158</v>
      </c>
      <c r="F362" s="225">
        <f>B362</f>
        <v>0</v>
      </c>
      <c r="G362" s="225"/>
    </row>
    <row r="363" spans="1:7" ht="21.75" customHeight="1">
      <c r="A363" s="224" t="s">
        <v>159</v>
      </c>
      <c r="B363" s="225">
        <f>production!$E17</f>
        <v>0</v>
      </c>
      <c r="C363" s="224"/>
      <c r="D363" s="226"/>
      <c r="E363" s="224" t="s">
        <v>159</v>
      </c>
      <c r="F363" s="225">
        <f>B363</f>
        <v>0</v>
      </c>
      <c r="G363" s="225"/>
    </row>
    <row r="364" spans="1:7" ht="21.75" customHeight="1">
      <c r="A364" s="226"/>
      <c r="B364" s="227"/>
      <c r="C364" s="226"/>
      <c r="D364" s="226"/>
      <c r="E364" s="226"/>
      <c r="F364" s="227"/>
      <c r="G364" s="227"/>
    </row>
    <row r="365" spans="1:7" ht="21.75" customHeight="1">
      <c r="A365" s="224" t="s">
        <v>160</v>
      </c>
      <c r="B365" s="225">
        <f>production!$I17</f>
        <v>0</v>
      </c>
      <c r="C365" s="224"/>
      <c r="D365" s="226"/>
      <c r="E365" s="224" t="s">
        <v>160</v>
      </c>
      <c r="F365" s="225">
        <f t="shared" ref="F365:F373" si="16">B365</f>
        <v>0</v>
      </c>
      <c r="G365" s="225"/>
    </row>
    <row r="366" spans="1:7" ht="21.75" customHeight="1">
      <c r="A366" s="224" t="s">
        <v>161</v>
      </c>
      <c r="B366" s="225">
        <f>production!$K17</f>
        <v>0</v>
      </c>
      <c r="C366" s="224"/>
      <c r="D366" s="226"/>
      <c r="E366" s="224" t="s">
        <v>161</v>
      </c>
      <c r="F366" s="225">
        <f t="shared" si="16"/>
        <v>0</v>
      </c>
      <c r="G366" s="225"/>
    </row>
    <row r="367" spans="1:7" ht="21.75" customHeight="1">
      <c r="A367" s="224" t="s">
        <v>162</v>
      </c>
      <c r="B367" s="225">
        <f>production!$L17</f>
        <v>0</v>
      </c>
      <c r="C367" s="224"/>
      <c r="D367" s="226"/>
      <c r="E367" s="224" t="s">
        <v>162</v>
      </c>
      <c r="F367" s="225">
        <f t="shared" si="16"/>
        <v>0</v>
      </c>
      <c r="G367" s="225"/>
    </row>
    <row r="368" spans="1:7" ht="21.75" customHeight="1">
      <c r="A368" s="224" t="s">
        <v>163</v>
      </c>
      <c r="B368" s="225">
        <f>production!$N17</f>
        <v>0</v>
      </c>
      <c r="C368" s="224"/>
      <c r="D368" s="226"/>
      <c r="E368" s="224" t="s">
        <v>163</v>
      </c>
      <c r="F368" s="225">
        <f t="shared" si="16"/>
        <v>0</v>
      </c>
      <c r="G368" s="225"/>
    </row>
    <row r="369" spans="1:7" ht="21.75" customHeight="1">
      <c r="A369" s="224" t="s">
        <v>164</v>
      </c>
      <c r="B369" s="225">
        <f>production!$Q17</f>
        <v>0</v>
      </c>
      <c r="C369" s="224"/>
      <c r="D369" s="226"/>
      <c r="E369" s="224" t="s">
        <v>164</v>
      </c>
      <c r="F369" s="225">
        <f t="shared" si="16"/>
        <v>0</v>
      </c>
      <c r="G369" s="225"/>
    </row>
    <row r="370" spans="1:7" ht="21.75" customHeight="1">
      <c r="A370" s="224" t="s">
        <v>165</v>
      </c>
      <c r="B370" s="225">
        <f>production!$R17</f>
        <v>0</v>
      </c>
      <c r="C370" s="224"/>
      <c r="D370" s="226"/>
      <c r="E370" s="224" t="s">
        <v>165</v>
      </c>
      <c r="F370" s="225">
        <f t="shared" si="16"/>
        <v>0</v>
      </c>
      <c r="G370" s="225"/>
    </row>
    <row r="371" spans="1:7" ht="21.75" customHeight="1">
      <c r="A371" s="224" t="s">
        <v>166</v>
      </c>
      <c r="B371" s="225">
        <f>production!$S17</f>
        <v>0</v>
      </c>
      <c r="C371" s="224"/>
      <c r="D371" s="226"/>
      <c r="E371" s="224" t="s">
        <v>166</v>
      </c>
      <c r="F371" s="225">
        <f t="shared" si="16"/>
        <v>0</v>
      </c>
      <c r="G371" s="225"/>
    </row>
    <row r="372" spans="1:7" ht="21.75" customHeight="1">
      <c r="A372" s="224" t="s">
        <v>167</v>
      </c>
      <c r="B372" s="225">
        <f>production!$U17</f>
        <v>0</v>
      </c>
      <c r="C372" s="224"/>
      <c r="D372" s="226"/>
      <c r="E372" s="224" t="s">
        <v>167</v>
      </c>
      <c r="F372" s="225">
        <f t="shared" si="16"/>
        <v>0</v>
      </c>
      <c r="G372" s="225"/>
    </row>
    <row r="373" spans="1:7" ht="21.75" customHeight="1">
      <c r="A373" s="224" t="s">
        <v>168</v>
      </c>
      <c r="B373" s="225">
        <f>production!$V17</f>
        <v>0</v>
      </c>
      <c r="C373" s="224"/>
      <c r="D373" s="226"/>
      <c r="E373" s="224" t="s">
        <v>168</v>
      </c>
      <c r="F373" s="225">
        <f t="shared" si="16"/>
        <v>0</v>
      </c>
      <c r="G373" s="225"/>
    </row>
    <row r="374" spans="1:7" ht="21.75" customHeight="1">
      <c r="A374" s="226"/>
      <c r="B374" s="227"/>
      <c r="C374" s="226"/>
      <c r="D374" s="226"/>
      <c r="E374" s="226"/>
      <c r="F374" s="227"/>
      <c r="G374" s="227"/>
    </row>
    <row r="375" spans="1:7" ht="21.75" customHeight="1">
      <c r="A375" s="226"/>
      <c r="B375" s="227"/>
      <c r="C375" s="226"/>
      <c r="D375" s="226"/>
      <c r="E375" s="226"/>
      <c r="F375" s="227"/>
      <c r="G375" s="227"/>
    </row>
    <row r="376" spans="1:7" ht="21.75" customHeight="1">
      <c r="A376" s="226"/>
      <c r="B376" s="227"/>
      <c r="C376" s="226"/>
      <c r="D376" s="226"/>
      <c r="E376" s="226"/>
      <c r="F376" s="227"/>
      <c r="G376" s="227"/>
    </row>
    <row r="377" spans="1:7" ht="21.75" customHeight="1">
      <c r="A377" s="224" t="s">
        <v>169</v>
      </c>
      <c r="B377" s="225">
        <f>production!$AC17</f>
        <v>0</v>
      </c>
      <c r="C377" s="224"/>
      <c r="D377" s="226"/>
      <c r="E377" s="224" t="s">
        <v>169</v>
      </c>
      <c r="F377" s="225">
        <f>B377</f>
        <v>0</v>
      </c>
      <c r="G377" s="225"/>
    </row>
    <row r="378" spans="1:7" ht="21.75" customHeight="1">
      <c r="A378" s="224" t="s">
        <v>170</v>
      </c>
      <c r="B378" s="225">
        <f>production!$AD17</f>
        <v>0</v>
      </c>
      <c r="C378" s="224"/>
      <c r="D378" s="226"/>
      <c r="E378" s="224" t="s">
        <v>170</v>
      </c>
      <c r="F378" s="225">
        <f>B378</f>
        <v>0</v>
      </c>
      <c r="G378" s="225"/>
    </row>
    <row r="379" spans="1:7" ht="21.75" customHeight="1">
      <c r="A379" s="224" t="s">
        <v>171</v>
      </c>
      <c r="B379" s="225">
        <f>production!$AI17</f>
        <v>0</v>
      </c>
      <c r="C379" s="224"/>
      <c r="D379" s="226"/>
      <c r="E379" s="224" t="s">
        <v>171</v>
      </c>
      <c r="F379" s="225">
        <f>B379</f>
        <v>0</v>
      </c>
      <c r="G379" s="225"/>
    </row>
    <row r="380" spans="1:7" ht="21.75" customHeight="1">
      <c r="A380" s="224" t="s">
        <v>172</v>
      </c>
      <c r="B380" s="225">
        <f>production!$AJ17</f>
        <v>0</v>
      </c>
      <c r="C380" s="224"/>
      <c r="D380" s="226"/>
      <c r="E380" s="224" t="s">
        <v>172</v>
      </c>
      <c r="F380" s="225">
        <f>B380</f>
        <v>0</v>
      </c>
      <c r="G380" s="225"/>
    </row>
    <row r="381" spans="1:7" ht="21.75" customHeight="1">
      <c r="A381" s="226"/>
      <c r="B381" s="227"/>
      <c r="C381" s="226"/>
      <c r="D381" s="226"/>
      <c r="E381" s="226"/>
      <c r="F381" s="227"/>
      <c r="G381" s="227"/>
    </row>
    <row r="382" spans="1:7" ht="21.75" customHeight="1">
      <c r="A382" s="226"/>
      <c r="B382" s="227"/>
      <c r="C382" s="226"/>
      <c r="D382" s="226"/>
      <c r="E382" s="226"/>
      <c r="F382" s="227"/>
      <c r="G382" s="227"/>
    </row>
    <row r="383" spans="1:7" ht="21.75" customHeight="1">
      <c r="A383" s="224" t="s">
        <v>173</v>
      </c>
      <c r="B383" s="225">
        <f>production!$AX17</f>
        <v>0</v>
      </c>
      <c r="C383" s="224"/>
      <c r="D383" s="226"/>
      <c r="E383" s="224" t="s">
        <v>173</v>
      </c>
      <c r="F383" s="225">
        <f>B383</f>
        <v>0</v>
      </c>
      <c r="G383" s="225"/>
    </row>
    <row r="384" spans="1:7" ht="21.75" customHeight="1">
      <c r="A384" s="224" t="s">
        <v>174</v>
      </c>
      <c r="B384" s="225">
        <f>production!$AZ17</f>
        <v>0</v>
      </c>
      <c r="C384" s="224"/>
      <c r="D384" s="226"/>
      <c r="E384" s="224" t="s">
        <v>174</v>
      </c>
      <c r="F384" s="225">
        <f>B384</f>
        <v>0</v>
      </c>
      <c r="G384" s="225"/>
    </row>
    <row r="385" spans="1:7" ht="21.75" customHeight="1">
      <c r="A385" s="226"/>
      <c r="B385" s="227"/>
      <c r="C385" s="226"/>
      <c r="D385" s="226"/>
      <c r="E385" s="226"/>
      <c r="F385" s="227"/>
      <c r="G385" s="227"/>
    </row>
    <row r="386" spans="1:7" ht="21.75" customHeight="1">
      <c r="A386" s="229" t="s">
        <v>24</v>
      </c>
      <c r="B386" s="230">
        <f>production!BI17</f>
        <v>0</v>
      </c>
      <c r="C386" s="230"/>
      <c r="D386" s="226"/>
      <c r="E386" s="229" t="s">
        <v>24</v>
      </c>
      <c r="F386" s="230">
        <f>B386</f>
        <v>0</v>
      </c>
      <c r="G386" s="230">
        <f>C386</f>
        <v>0</v>
      </c>
    </row>
    <row r="387" spans="1:7" ht="21.75" customHeight="1">
      <c r="A387" s="229" t="s">
        <v>175</v>
      </c>
      <c r="B387" s="230" t="e">
        <f>#REF!</f>
        <v>#REF!</v>
      </c>
      <c r="C387" s="230"/>
      <c r="D387" s="226"/>
      <c r="E387" s="229" t="s">
        <v>175</v>
      </c>
      <c r="F387" s="230" t="e">
        <f>B387</f>
        <v>#REF!</v>
      </c>
      <c r="G387" s="230">
        <f>C387</f>
        <v>0</v>
      </c>
    </row>
    <row r="388" spans="1:7" ht="21.75" customHeight="1">
      <c r="A388" s="226"/>
      <c r="B388" s="227"/>
      <c r="C388" s="226"/>
      <c r="D388" s="226"/>
      <c r="E388" s="226"/>
      <c r="F388" s="227"/>
      <c r="G388" s="227"/>
    </row>
    <row r="389" spans="1:7" ht="21.75" customHeight="1">
      <c r="A389" s="228" t="s">
        <v>135</v>
      </c>
      <c r="B389" s="222" t="e">
        <f>SUM(B362:B388)</f>
        <v>#REF!</v>
      </c>
      <c r="C389" s="228"/>
      <c r="E389" s="228" t="s">
        <v>135</v>
      </c>
      <c r="F389" s="225" t="e">
        <f>B389</f>
        <v>#REF!</v>
      </c>
      <c r="G389" s="222"/>
    </row>
    <row r="390" spans="1:7" ht="21.75" customHeight="1">
      <c r="F390" s="227"/>
      <c r="G390" s="236"/>
    </row>
    <row r="391" spans="1:7" ht="24" customHeight="1">
      <c r="A391" s="601" t="s">
        <v>151</v>
      </c>
      <c r="B391" s="601"/>
      <c r="C391" s="601"/>
      <c r="D391" s="219"/>
      <c r="E391" s="601" t="s">
        <v>151</v>
      </c>
      <c r="F391" s="601"/>
      <c r="G391" s="601"/>
    </row>
    <row r="392" spans="1:7" ht="24" customHeight="1"/>
    <row r="393" spans="1:7" ht="21.75" customHeight="1">
      <c r="A393" s="220" t="s">
        <v>152</v>
      </c>
      <c r="B393" s="602">
        <f ca="1">$B357</f>
        <v>46028</v>
      </c>
      <c r="C393" s="602"/>
      <c r="D393" s="220"/>
      <c r="E393" s="220" t="s">
        <v>152</v>
      </c>
      <c r="F393" s="602">
        <f ca="1">B393</f>
        <v>46028</v>
      </c>
      <c r="G393" s="602"/>
    </row>
    <row r="394" spans="1:7" ht="21.75" customHeight="1">
      <c r="A394" s="220" t="s">
        <v>153</v>
      </c>
      <c r="B394" s="609" t="str">
        <f>production!B18</f>
        <v/>
      </c>
      <c r="C394" s="609"/>
      <c r="D394" s="220"/>
      <c r="E394" s="220" t="s">
        <v>153</v>
      </c>
      <c r="F394" s="609" t="str">
        <f>B394</f>
        <v/>
      </c>
      <c r="G394" s="609"/>
    </row>
    <row r="396" spans="1:7" ht="21.75" customHeight="1">
      <c r="A396" s="605" t="s">
        <v>154</v>
      </c>
      <c r="B396" s="605" t="s">
        <v>155</v>
      </c>
      <c r="C396" s="605"/>
      <c r="E396" s="605" t="s">
        <v>154</v>
      </c>
      <c r="F396" s="605" t="s">
        <v>155</v>
      </c>
      <c r="G396" s="605"/>
    </row>
    <row r="397" spans="1:7" ht="21.75" customHeight="1">
      <c r="A397" s="605"/>
      <c r="B397" s="223" t="s">
        <v>156</v>
      </c>
      <c r="C397" s="223" t="s">
        <v>157</v>
      </c>
      <c r="E397" s="605"/>
      <c r="F397" s="223" t="s">
        <v>156</v>
      </c>
      <c r="G397" s="223" t="s">
        <v>157</v>
      </c>
    </row>
    <row r="398" spans="1:7" ht="21.75" customHeight="1">
      <c r="A398" s="224" t="s">
        <v>158</v>
      </c>
      <c r="B398" s="225">
        <f>production!$D18</f>
        <v>0</v>
      </c>
      <c r="C398" s="224"/>
      <c r="D398" s="226"/>
      <c r="E398" s="224" t="s">
        <v>158</v>
      </c>
      <c r="F398" s="225">
        <f>B398</f>
        <v>0</v>
      </c>
      <c r="G398" s="225"/>
    </row>
    <row r="399" spans="1:7" ht="21.75" customHeight="1">
      <c r="A399" s="224" t="s">
        <v>159</v>
      </c>
      <c r="B399" s="225">
        <f>production!$E18</f>
        <v>0</v>
      </c>
      <c r="C399" s="224"/>
      <c r="D399" s="226"/>
      <c r="E399" s="224" t="s">
        <v>159</v>
      </c>
      <c r="F399" s="225">
        <f>B399</f>
        <v>0</v>
      </c>
      <c r="G399" s="225"/>
    </row>
    <row r="400" spans="1:7" ht="21.75" customHeight="1">
      <c r="A400" s="226"/>
      <c r="B400" s="227"/>
      <c r="C400" s="226"/>
      <c r="D400" s="226"/>
      <c r="E400" s="226"/>
      <c r="F400" s="227"/>
      <c r="G400" s="227"/>
    </row>
    <row r="401" spans="1:7" ht="21.75" customHeight="1">
      <c r="A401" s="224" t="s">
        <v>160</v>
      </c>
      <c r="B401" s="225">
        <f>production!$I18</f>
        <v>0</v>
      </c>
      <c r="C401" s="224"/>
      <c r="D401" s="226"/>
      <c r="E401" s="224" t="s">
        <v>160</v>
      </c>
      <c r="F401" s="225">
        <f t="shared" ref="F401:F409" si="17">B401</f>
        <v>0</v>
      </c>
      <c r="G401" s="225"/>
    </row>
    <row r="402" spans="1:7" ht="21.75" customHeight="1">
      <c r="A402" s="224" t="s">
        <v>161</v>
      </c>
      <c r="B402" s="225">
        <f>production!$K18</f>
        <v>0</v>
      </c>
      <c r="C402" s="224"/>
      <c r="D402" s="226"/>
      <c r="E402" s="224" t="s">
        <v>161</v>
      </c>
      <c r="F402" s="225">
        <f t="shared" si="17"/>
        <v>0</v>
      </c>
      <c r="G402" s="225"/>
    </row>
    <row r="403" spans="1:7" ht="21.75" customHeight="1">
      <c r="A403" s="224" t="s">
        <v>162</v>
      </c>
      <c r="B403" s="225">
        <f>production!$L18</f>
        <v>0</v>
      </c>
      <c r="C403" s="224"/>
      <c r="D403" s="226"/>
      <c r="E403" s="224" t="s">
        <v>162</v>
      </c>
      <c r="F403" s="225">
        <f t="shared" si="17"/>
        <v>0</v>
      </c>
      <c r="G403" s="225"/>
    </row>
    <row r="404" spans="1:7" ht="21.75" customHeight="1">
      <c r="A404" s="224" t="s">
        <v>163</v>
      </c>
      <c r="B404" s="225">
        <f>production!$N18</f>
        <v>0</v>
      </c>
      <c r="C404" s="224"/>
      <c r="D404" s="226"/>
      <c r="E404" s="224" t="s">
        <v>163</v>
      </c>
      <c r="F404" s="225">
        <f t="shared" si="17"/>
        <v>0</v>
      </c>
      <c r="G404" s="225"/>
    </row>
    <row r="405" spans="1:7" ht="21.75" customHeight="1">
      <c r="A405" s="224" t="s">
        <v>164</v>
      </c>
      <c r="B405" s="225">
        <f>production!$Q18</f>
        <v>0</v>
      </c>
      <c r="C405" s="224"/>
      <c r="D405" s="226"/>
      <c r="E405" s="224" t="s">
        <v>164</v>
      </c>
      <c r="F405" s="225">
        <f t="shared" si="17"/>
        <v>0</v>
      </c>
      <c r="G405" s="225"/>
    </row>
    <row r="406" spans="1:7" ht="21.75" customHeight="1">
      <c r="A406" s="224" t="s">
        <v>165</v>
      </c>
      <c r="B406" s="225">
        <f>production!$R18</f>
        <v>0</v>
      </c>
      <c r="C406" s="224"/>
      <c r="D406" s="226"/>
      <c r="E406" s="224" t="s">
        <v>165</v>
      </c>
      <c r="F406" s="225">
        <f t="shared" si="17"/>
        <v>0</v>
      </c>
      <c r="G406" s="225"/>
    </row>
    <row r="407" spans="1:7" ht="21.75" customHeight="1">
      <c r="A407" s="224" t="s">
        <v>166</v>
      </c>
      <c r="B407" s="225">
        <f>production!$S18</f>
        <v>0</v>
      </c>
      <c r="C407" s="224"/>
      <c r="D407" s="226"/>
      <c r="E407" s="224" t="s">
        <v>166</v>
      </c>
      <c r="F407" s="225">
        <f t="shared" si="17"/>
        <v>0</v>
      </c>
      <c r="G407" s="225"/>
    </row>
    <row r="408" spans="1:7" ht="21.75" customHeight="1">
      <c r="A408" s="224" t="s">
        <v>167</v>
      </c>
      <c r="B408" s="225">
        <f>production!$U18</f>
        <v>0</v>
      </c>
      <c r="C408" s="224"/>
      <c r="D408" s="226"/>
      <c r="E408" s="224" t="s">
        <v>167</v>
      </c>
      <c r="F408" s="225">
        <f t="shared" si="17"/>
        <v>0</v>
      </c>
      <c r="G408" s="225"/>
    </row>
    <row r="409" spans="1:7" ht="21.75" customHeight="1">
      <c r="A409" s="224" t="s">
        <v>168</v>
      </c>
      <c r="B409" s="225">
        <f>production!$V18</f>
        <v>0</v>
      </c>
      <c r="C409" s="224"/>
      <c r="D409" s="226"/>
      <c r="E409" s="224" t="s">
        <v>168</v>
      </c>
      <c r="F409" s="225">
        <f t="shared" si="17"/>
        <v>0</v>
      </c>
      <c r="G409" s="225"/>
    </row>
    <row r="410" spans="1:7" ht="21.75" customHeight="1">
      <c r="A410" s="226"/>
      <c r="B410" s="227"/>
      <c r="C410" s="226"/>
      <c r="D410" s="226"/>
      <c r="E410" s="226"/>
      <c r="F410" s="227"/>
      <c r="G410" s="227"/>
    </row>
    <row r="411" spans="1:7" ht="21.75" customHeight="1">
      <c r="A411" s="226"/>
      <c r="B411" s="227"/>
      <c r="C411" s="226"/>
      <c r="D411" s="226"/>
      <c r="E411" s="226"/>
      <c r="F411" s="227"/>
      <c r="G411" s="227"/>
    </row>
    <row r="412" spans="1:7" ht="21.75" customHeight="1">
      <c r="A412" s="226"/>
      <c r="B412" s="227"/>
      <c r="C412" s="226"/>
      <c r="D412" s="226"/>
      <c r="E412" s="226"/>
      <c r="F412" s="227"/>
      <c r="G412" s="227"/>
    </row>
    <row r="413" spans="1:7" ht="21.75" customHeight="1">
      <c r="A413" s="224" t="s">
        <v>169</v>
      </c>
      <c r="B413" s="225">
        <f>production!$AC18</f>
        <v>0</v>
      </c>
      <c r="C413" s="224"/>
      <c r="D413" s="226"/>
      <c r="E413" s="224" t="s">
        <v>169</v>
      </c>
      <c r="F413" s="225">
        <f>B413</f>
        <v>0</v>
      </c>
      <c r="G413" s="225"/>
    </row>
    <row r="414" spans="1:7" ht="21.75" customHeight="1">
      <c r="A414" s="224" t="s">
        <v>170</v>
      </c>
      <c r="B414" s="225">
        <f>production!$AD18</f>
        <v>0</v>
      </c>
      <c r="C414" s="224"/>
      <c r="D414" s="226"/>
      <c r="E414" s="224" t="s">
        <v>170</v>
      </c>
      <c r="F414" s="225">
        <f>B414</f>
        <v>0</v>
      </c>
      <c r="G414" s="225"/>
    </row>
    <row r="415" spans="1:7" ht="21.75" customHeight="1">
      <c r="A415" s="224" t="s">
        <v>171</v>
      </c>
      <c r="B415" s="225">
        <f>production!$AI18</f>
        <v>0</v>
      </c>
      <c r="C415" s="224"/>
      <c r="D415" s="226"/>
      <c r="E415" s="224" t="s">
        <v>171</v>
      </c>
      <c r="F415" s="225">
        <f>B415</f>
        <v>0</v>
      </c>
      <c r="G415" s="225"/>
    </row>
    <row r="416" spans="1:7" ht="21.75" customHeight="1">
      <c r="A416" s="224" t="s">
        <v>172</v>
      </c>
      <c r="B416" s="225">
        <f>production!$AJ18</f>
        <v>0</v>
      </c>
      <c r="C416" s="224"/>
      <c r="D416" s="226"/>
      <c r="E416" s="224" t="s">
        <v>172</v>
      </c>
      <c r="F416" s="225">
        <f>B416</f>
        <v>0</v>
      </c>
      <c r="G416" s="225"/>
    </row>
    <row r="417" spans="1:7" ht="21.75" customHeight="1">
      <c r="A417" s="226"/>
      <c r="B417" s="227"/>
      <c r="C417" s="226"/>
      <c r="D417" s="226"/>
      <c r="E417" s="226"/>
      <c r="F417" s="227"/>
      <c r="G417" s="227"/>
    </row>
    <row r="418" spans="1:7" ht="21.75" customHeight="1">
      <c r="A418" s="226"/>
      <c r="B418" s="227"/>
      <c r="C418" s="226"/>
      <c r="D418" s="226"/>
      <c r="E418" s="226"/>
      <c r="F418" s="227"/>
      <c r="G418" s="227"/>
    </row>
    <row r="419" spans="1:7" ht="21.75" customHeight="1">
      <c r="A419" s="224" t="s">
        <v>173</v>
      </c>
      <c r="B419" s="225">
        <f>production!$AX18</f>
        <v>0</v>
      </c>
      <c r="C419" s="224"/>
      <c r="D419" s="226"/>
      <c r="E419" s="224" t="s">
        <v>173</v>
      </c>
      <c r="F419" s="225">
        <f>B419</f>
        <v>0</v>
      </c>
      <c r="G419" s="225"/>
    </row>
    <row r="420" spans="1:7" ht="21.75" customHeight="1">
      <c r="A420" s="224" t="s">
        <v>174</v>
      </c>
      <c r="B420" s="225">
        <f>production!$AZ18</f>
        <v>0</v>
      </c>
      <c r="C420" s="224"/>
      <c r="D420" s="226"/>
      <c r="E420" s="224" t="s">
        <v>174</v>
      </c>
      <c r="F420" s="225">
        <f>B420</f>
        <v>0</v>
      </c>
      <c r="G420" s="225"/>
    </row>
    <row r="421" spans="1:7" ht="21.75" customHeight="1">
      <c r="A421" s="226"/>
      <c r="B421" s="227"/>
      <c r="C421" s="226"/>
      <c r="D421" s="226"/>
      <c r="E421" s="226"/>
      <c r="F421" s="227"/>
      <c r="G421" s="227"/>
    </row>
    <row r="422" spans="1:7" ht="21.75" customHeight="1">
      <c r="A422" s="229" t="s">
        <v>24</v>
      </c>
      <c r="B422" s="230">
        <f>production!BI18</f>
        <v>0</v>
      </c>
      <c r="C422" s="230"/>
      <c r="D422" s="226"/>
      <c r="E422" s="229" t="s">
        <v>24</v>
      </c>
      <c r="F422" s="230">
        <f>B422</f>
        <v>0</v>
      </c>
      <c r="G422" s="230">
        <f>C422</f>
        <v>0</v>
      </c>
    </row>
    <row r="423" spans="1:7" ht="21.75" customHeight="1">
      <c r="A423" s="229" t="s">
        <v>175</v>
      </c>
      <c r="B423" s="230" t="e">
        <f>#REF!</f>
        <v>#REF!</v>
      </c>
      <c r="C423" s="230"/>
      <c r="D423" s="226"/>
      <c r="E423" s="229" t="s">
        <v>175</v>
      </c>
      <c r="F423" s="230" t="e">
        <f>B423</f>
        <v>#REF!</v>
      </c>
      <c r="G423" s="230">
        <f>C423</f>
        <v>0</v>
      </c>
    </row>
    <row r="424" spans="1:7" ht="21.75" customHeight="1">
      <c r="A424" s="226"/>
      <c r="B424" s="227"/>
      <c r="C424" s="226"/>
      <c r="D424" s="226"/>
      <c r="E424" s="226"/>
      <c r="F424" s="227"/>
      <c r="G424" s="227"/>
    </row>
    <row r="425" spans="1:7" ht="21.75" customHeight="1">
      <c r="A425" s="228" t="s">
        <v>135</v>
      </c>
      <c r="B425" s="222" t="e">
        <f>SUM(B398:B424)</f>
        <v>#REF!</v>
      </c>
      <c r="C425" s="228"/>
      <c r="E425" s="228" t="s">
        <v>135</v>
      </c>
      <c r="F425" s="225" t="e">
        <f>B425</f>
        <v>#REF!</v>
      </c>
      <c r="G425" s="222"/>
    </row>
    <row r="426" spans="1:7" ht="21.75" customHeight="1">
      <c r="F426" s="227"/>
    </row>
    <row r="427" spans="1:7" ht="24" customHeight="1">
      <c r="A427" s="601" t="s">
        <v>151</v>
      </c>
      <c r="B427" s="601"/>
      <c r="C427" s="601"/>
      <c r="D427" s="219"/>
      <c r="E427" s="601" t="s">
        <v>151</v>
      </c>
      <c r="F427" s="601"/>
      <c r="G427" s="601"/>
    </row>
    <row r="428" spans="1:7" ht="24" customHeight="1">
      <c r="A428" s="220"/>
      <c r="B428" s="221"/>
      <c r="C428" s="220"/>
      <c r="D428" s="220"/>
      <c r="E428" s="220"/>
      <c r="F428" s="221"/>
      <c r="G428" s="221"/>
    </row>
    <row r="429" spans="1:7" ht="21.75" customHeight="1">
      <c r="A429" s="220" t="s">
        <v>152</v>
      </c>
      <c r="B429" s="602">
        <f ca="1">$B393</f>
        <v>46028</v>
      </c>
      <c r="C429" s="602"/>
      <c r="D429" s="220"/>
      <c r="E429" s="220" t="s">
        <v>152</v>
      </c>
      <c r="F429" s="602">
        <f ca="1">B429</f>
        <v>46028</v>
      </c>
      <c r="G429" s="602"/>
    </row>
    <row r="430" spans="1:7" ht="21.75" customHeight="1">
      <c r="A430" s="220" t="s">
        <v>153</v>
      </c>
      <c r="B430" s="609" t="str">
        <f>production!B19</f>
        <v/>
      </c>
      <c r="C430" s="609"/>
      <c r="D430" s="220"/>
      <c r="E430" s="220" t="s">
        <v>153</v>
      </c>
      <c r="F430" s="609" t="str">
        <f>B430</f>
        <v/>
      </c>
      <c r="G430" s="609"/>
    </row>
    <row r="432" spans="1:7" ht="21.75" customHeight="1">
      <c r="A432" s="605" t="s">
        <v>154</v>
      </c>
      <c r="B432" s="605" t="s">
        <v>155</v>
      </c>
      <c r="C432" s="605"/>
      <c r="E432" s="605" t="s">
        <v>154</v>
      </c>
      <c r="F432" s="605" t="s">
        <v>155</v>
      </c>
      <c r="G432" s="605"/>
    </row>
    <row r="433" spans="1:7" ht="21.75" customHeight="1">
      <c r="A433" s="605"/>
      <c r="B433" s="223" t="s">
        <v>156</v>
      </c>
      <c r="C433" s="223" t="s">
        <v>157</v>
      </c>
      <c r="E433" s="605"/>
      <c r="F433" s="223" t="s">
        <v>156</v>
      </c>
      <c r="G433" s="223" t="s">
        <v>157</v>
      </c>
    </row>
    <row r="434" spans="1:7" ht="21.75" customHeight="1">
      <c r="A434" s="224" t="s">
        <v>158</v>
      </c>
      <c r="B434" s="225">
        <f>production!$D19</f>
        <v>0</v>
      </c>
      <c r="C434" s="224"/>
      <c r="D434" s="226"/>
      <c r="E434" s="224" t="s">
        <v>158</v>
      </c>
      <c r="F434" s="225">
        <f>B434</f>
        <v>0</v>
      </c>
      <c r="G434" s="225"/>
    </row>
    <row r="435" spans="1:7" ht="21.75" customHeight="1">
      <c r="A435" s="224" t="s">
        <v>159</v>
      </c>
      <c r="B435" s="225">
        <f>production!$E19</f>
        <v>0</v>
      </c>
      <c r="C435" s="224"/>
      <c r="D435" s="226"/>
      <c r="E435" s="224" t="s">
        <v>159</v>
      </c>
      <c r="F435" s="225">
        <f>B435</f>
        <v>0</v>
      </c>
      <c r="G435" s="225"/>
    </row>
    <row r="436" spans="1:7" ht="21.75" customHeight="1">
      <c r="A436" s="226"/>
      <c r="B436" s="227"/>
      <c r="C436" s="226"/>
      <c r="D436" s="226"/>
      <c r="E436" s="226"/>
      <c r="F436" s="227"/>
      <c r="G436" s="227"/>
    </row>
    <row r="437" spans="1:7" ht="21.75" customHeight="1">
      <c r="A437" s="224" t="s">
        <v>160</v>
      </c>
      <c r="B437" s="225">
        <f>production!$I19</f>
        <v>0</v>
      </c>
      <c r="C437" s="224"/>
      <c r="D437" s="226"/>
      <c r="E437" s="224" t="s">
        <v>160</v>
      </c>
      <c r="F437" s="225">
        <f t="shared" ref="F437:F445" si="18">B437</f>
        <v>0</v>
      </c>
      <c r="G437" s="225"/>
    </row>
    <row r="438" spans="1:7" ht="21.75" customHeight="1">
      <c r="A438" s="224" t="s">
        <v>161</v>
      </c>
      <c r="B438" s="225">
        <f>production!$K19</f>
        <v>0</v>
      </c>
      <c r="C438" s="224"/>
      <c r="D438" s="226"/>
      <c r="E438" s="224" t="s">
        <v>161</v>
      </c>
      <c r="F438" s="225">
        <f t="shared" si="18"/>
        <v>0</v>
      </c>
      <c r="G438" s="225"/>
    </row>
    <row r="439" spans="1:7" ht="21.75" customHeight="1">
      <c r="A439" s="224" t="s">
        <v>162</v>
      </c>
      <c r="B439" s="225">
        <f>production!$L19</f>
        <v>0</v>
      </c>
      <c r="C439" s="224"/>
      <c r="D439" s="226"/>
      <c r="E439" s="224" t="s">
        <v>162</v>
      </c>
      <c r="F439" s="225">
        <f t="shared" si="18"/>
        <v>0</v>
      </c>
      <c r="G439" s="225"/>
    </row>
    <row r="440" spans="1:7" ht="21.75" customHeight="1">
      <c r="A440" s="224" t="s">
        <v>163</v>
      </c>
      <c r="B440" s="225">
        <f>production!$N19</f>
        <v>0</v>
      </c>
      <c r="C440" s="224"/>
      <c r="D440" s="226"/>
      <c r="E440" s="224" t="s">
        <v>163</v>
      </c>
      <c r="F440" s="225">
        <f t="shared" si="18"/>
        <v>0</v>
      </c>
      <c r="G440" s="225"/>
    </row>
    <row r="441" spans="1:7" ht="21.75" customHeight="1">
      <c r="A441" s="224" t="s">
        <v>164</v>
      </c>
      <c r="B441" s="225">
        <f>production!$Q19</f>
        <v>0</v>
      </c>
      <c r="C441" s="224"/>
      <c r="D441" s="226"/>
      <c r="E441" s="224" t="s">
        <v>164</v>
      </c>
      <c r="F441" s="225">
        <f t="shared" si="18"/>
        <v>0</v>
      </c>
      <c r="G441" s="225"/>
    </row>
    <row r="442" spans="1:7" ht="21.75" customHeight="1">
      <c r="A442" s="224" t="s">
        <v>165</v>
      </c>
      <c r="B442" s="225">
        <f>production!$R19</f>
        <v>0</v>
      </c>
      <c r="C442" s="224"/>
      <c r="D442" s="226"/>
      <c r="E442" s="224" t="s">
        <v>165</v>
      </c>
      <c r="F442" s="225">
        <f t="shared" si="18"/>
        <v>0</v>
      </c>
      <c r="G442" s="225"/>
    </row>
    <row r="443" spans="1:7" ht="21.75" customHeight="1">
      <c r="A443" s="224" t="s">
        <v>166</v>
      </c>
      <c r="B443" s="225">
        <f>production!$S19</f>
        <v>0</v>
      </c>
      <c r="C443" s="224"/>
      <c r="D443" s="226"/>
      <c r="E443" s="224" t="s">
        <v>166</v>
      </c>
      <c r="F443" s="225">
        <f t="shared" si="18"/>
        <v>0</v>
      </c>
      <c r="G443" s="225"/>
    </row>
    <row r="444" spans="1:7" ht="21.75" customHeight="1">
      <c r="A444" s="224" t="s">
        <v>167</v>
      </c>
      <c r="B444" s="225">
        <f>production!$U19</f>
        <v>0</v>
      </c>
      <c r="C444" s="224"/>
      <c r="D444" s="226"/>
      <c r="E444" s="224" t="s">
        <v>167</v>
      </c>
      <c r="F444" s="225">
        <f t="shared" si="18"/>
        <v>0</v>
      </c>
      <c r="G444" s="225"/>
    </row>
    <row r="445" spans="1:7" ht="21.75" customHeight="1">
      <c r="A445" s="224" t="s">
        <v>168</v>
      </c>
      <c r="B445" s="225">
        <f>production!$V19</f>
        <v>0</v>
      </c>
      <c r="C445" s="224"/>
      <c r="D445" s="226"/>
      <c r="E445" s="224" t="s">
        <v>168</v>
      </c>
      <c r="F445" s="225">
        <f t="shared" si="18"/>
        <v>0</v>
      </c>
      <c r="G445" s="225"/>
    </row>
    <row r="446" spans="1:7" ht="21.75" customHeight="1">
      <c r="A446" s="226"/>
      <c r="B446" s="227"/>
      <c r="C446" s="226"/>
      <c r="D446" s="226"/>
      <c r="E446" s="226"/>
      <c r="F446" s="227"/>
      <c r="G446" s="227"/>
    </row>
    <row r="447" spans="1:7" ht="21.75" customHeight="1">
      <c r="A447" s="226"/>
      <c r="B447" s="227"/>
      <c r="C447" s="226"/>
      <c r="D447" s="226"/>
      <c r="E447" s="226"/>
      <c r="F447" s="227"/>
      <c r="G447" s="227"/>
    </row>
    <row r="448" spans="1:7" ht="21.75" customHeight="1">
      <c r="A448" s="226"/>
      <c r="B448" s="227"/>
      <c r="C448" s="226"/>
      <c r="D448" s="226"/>
      <c r="E448" s="226"/>
      <c r="F448" s="227"/>
      <c r="G448" s="227"/>
    </row>
    <row r="449" spans="1:7" ht="21.75" customHeight="1">
      <c r="A449" s="224" t="s">
        <v>169</v>
      </c>
      <c r="B449" s="225">
        <f>production!$AC19</f>
        <v>0</v>
      </c>
      <c r="C449" s="224"/>
      <c r="D449" s="226"/>
      <c r="E449" s="224" t="s">
        <v>169</v>
      </c>
      <c r="F449" s="225">
        <f>B449</f>
        <v>0</v>
      </c>
      <c r="G449" s="225"/>
    </row>
    <row r="450" spans="1:7" ht="21.75" customHeight="1">
      <c r="A450" s="224" t="s">
        <v>170</v>
      </c>
      <c r="B450" s="225">
        <f>production!$AD19</f>
        <v>0</v>
      </c>
      <c r="C450" s="224"/>
      <c r="D450" s="226"/>
      <c r="E450" s="224" t="s">
        <v>170</v>
      </c>
      <c r="F450" s="225">
        <f>B450</f>
        <v>0</v>
      </c>
      <c r="G450" s="225"/>
    </row>
    <row r="451" spans="1:7" ht="21.75" customHeight="1">
      <c r="A451" s="224" t="s">
        <v>171</v>
      </c>
      <c r="B451" s="225">
        <f>production!$AI19</f>
        <v>0</v>
      </c>
      <c r="C451" s="224"/>
      <c r="D451" s="226"/>
      <c r="E451" s="224" t="s">
        <v>171</v>
      </c>
      <c r="F451" s="225">
        <f>B451</f>
        <v>0</v>
      </c>
      <c r="G451" s="225"/>
    </row>
    <row r="452" spans="1:7" ht="21.75" customHeight="1">
      <c r="A452" s="224" t="s">
        <v>172</v>
      </c>
      <c r="B452" s="225">
        <f>production!$AJ19</f>
        <v>0</v>
      </c>
      <c r="C452" s="224"/>
      <c r="D452" s="226"/>
      <c r="E452" s="224" t="s">
        <v>172</v>
      </c>
      <c r="F452" s="225">
        <f>B452</f>
        <v>0</v>
      </c>
      <c r="G452" s="225"/>
    </row>
    <row r="453" spans="1:7" ht="21.75" customHeight="1">
      <c r="A453" s="226"/>
      <c r="B453" s="227"/>
      <c r="C453" s="226"/>
      <c r="D453" s="226"/>
      <c r="E453" s="226"/>
      <c r="F453" s="227"/>
      <c r="G453" s="227"/>
    </row>
    <row r="454" spans="1:7" ht="21.75" customHeight="1">
      <c r="A454" s="226"/>
      <c r="B454" s="227"/>
      <c r="C454" s="226"/>
      <c r="D454" s="226"/>
      <c r="E454" s="226"/>
      <c r="F454" s="227"/>
      <c r="G454" s="227"/>
    </row>
    <row r="455" spans="1:7" ht="21.75" customHeight="1">
      <c r="A455" s="224" t="s">
        <v>173</v>
      </c>
      <c r="B455" s="225">
        <f>production!$AX19</f>
        <v>0</v>
      </c>
      <c r="C455" s="224"/>
      <c r="D455" s="226"/>
      <c r="E455" s="224" t="s">
        <v>173</v>
      </c>
      <c r="F455" s="225">
        <f>B455</f>
        <v>0</v>
      </c>
      <c r="G455" s="225"/>
    </row>
    <row r="456" spans="1:7" ht="21.75" customHeight="1">
      <c r="A456" s="224" t="s">
        <v>174</v>
      </c>
      <c r="B456" s="225">
        <f>production!$AZ19</f>
        <v>0</v>
      </c>
      <c r="C456" s="224"/>
      <c r="D456" s="226"/>
      <c r="E456" s="224" t="s">
        <v>174</v>
      </c>
      <c r="F456" s="225">
        <f>B456</f>
        <v>0</v>
      </c>
      <c r="G456" s="225"/>
    </row>
    <row r="457" spans="1:7" ht="21.75" customHeight="1">
      <c r="A457" s="226"/>
      <c r="B457" s="227"/>
      <c r="C457" s="226"/>
      <c r="D457" s="226"/>
      <c r="E457" s="226"/>
      <c r="F457" s="227"/>
      <c r="G457" s="227"/>
    </row>
    <row r="458" spans="1:7" ht="21.75" customHeight="1">
      <c r="A458" s="229" t="s">
        <v>24</v>
      </c>
      <c r="B458" s="230">
        <f>production!BI19</f>
        <v>0</v>
      </c>
      <c r="C458" s="230"/>
      <c r="D458" s="226"/>
      <c r="E458" s="229" t="s">
        <v>24</v>
      </c>
      <c r="F458" s="230">
        <f>B458</f>
        <v>0</v>
      </c>
      <c r="G458" s="230">
        <f>C458</f>
        <v>0</v>
      </c>
    </row>
    <row r="459" spans="1:7" ht="21.75" customHeight="1">
      <c r="A459" s="229" t="s">
        <v>175</v>
      </c>
      <c r="B459" s="230" t="e">
        <f>#REF!</f>
        <v>#REF!</v>
      </c>
      <c r="C459" s="230"/>
      <c r="D459" s="226"/>
      <c r="E459" s="229" t="s">
        <v>175</v>
      </c>
      <c r="F459" s="230" t="e">
        <f>B459</f>
        <v>#REF!</v>
      </c>
      <c r="G459" s="230">
        <f>C459</f>
        <v>0</v>
      </c>
    </row>
    <row r="460" spans="1:7" ht="21.75" customHeight="1">
      <c r="A460" s="226"/>
      <c r="B460" s="227"/>
      <c r="C460" s="226"/>
      <c r="D460" s="226"/>
      <c r="E460" s="226"/>
      <c r="F460" s="227"/>
      <c r="G460" s="227"/>
    </row>
    <row r="461" spans="1:7" ht="21.75" customHeight="1">
      <c r="A461" s="228" t="s">
        <v>135</v>
      </c>
      <c r="B461" s="222" t="e">
        <f>SUM(B434:B460)</f>
        <v>#REF!</v>
      </c>
      <c r="C461" s="228"/>
      <c r="E461" s="228" t="s">
        <v>135</v>
      </c>
      <c r="F461" s="225" t="e">
        <f>SUM(F434:F460)</f>
        <v>#REF!</v>
      </c>
      <c r="G461" s="222"/>
    </row>
    <row r="462" spans="1:7" ht="21.75" customHeight="1">
      <c r="F462" s="227"/>
    </row>
    <row r="463" spans="1:7" ht="24" customHeight="1">
      <c r="A463" s="601" t="s">
        <v>151</v>
      </c>
      <c r="B463" s="601"/>
      <c r="C463" s="601"/>
      <c r="D463" s="219"/>
      <c r="E463" s="601" t="s">
        <v>151</v>
      </c>
      <c r="F463" s="601"/>
      <c r="G463" s="601"/>
    </row>
    <row r="464" spans="1:7" ht="24" customHeight="1">
      <c r="A464" s="220"/>
      <c r="B464" s="221"/>
      <c r="C464" s="220"/>
      <c r="D464" s="220"/>
      <c r="E464" s="220"/>
      <c r="F464" s="221"/>
      <c r="G464" s="221"/>
    </row>
    <row r="465" spans="1:7" ht="21.75" customHeight="1">
      <c r="A465" s="220" t="s">
        <v>152</v>
      </c>
      <c r="B465" s="602">
        <f ca="1">$B429</f>
        <v>46028</v>
      </c>
      <c r="C465" s="602"/>
      <c r="D465" s="220"/>
      <c r="E465" s="220" t="s">
        <v>152</v>
      </c>
      <c r="F465" s="602">
        <f ca="1">B465</f>
        <v>46028</v>
      </c>
      <c r="G465" s="602"/>
    </row>
    <row r="466" spans="1:7" ht="21.75" customHeight="1">
      <c r="A466" s="220" t="s">
        <v>153</v>
      </c>
      <c r="B466" s="608" t="str">
        <f>production!B20</f>
        <v/>
      </c>
      <c r="C466" s="608"/>
      <c r="D466" s="220"/>
      <c r="E466" s="220" t="s">
        <v>153</v>
      </c>
      <c r="F466" s="609" t="str">
        <f>B466</f>
        <v/>
      </c>
      <c r="G466" s="609"/>
    </row>
    <row r="468" spans="1:7" ht="21.75" customHeight="1">
      <c r="A468" s="605" t="s">
        <v>154</v>
      </c>
      <c r="B468" s="605" t="s">
        <v>155</v>
      </c>
      <c r="C468" s="605"/>
      <c r="E468" s="605" t="s">
        <v>154</v>
      </c>
      <c r="F468" s="605" t="s">
        <v>155</v>
      </c>
      <c r="G468" s="605"/>
    </row>
    <row r="469" spans="1:7" ht="21.75" customHeight="1">
      <c r="A469" s="605"/>
      <c r="B469" s="223" t="s">
        <v>156</v>
      </c>
      <c r="C469" s="223" t="s">
        <v>157</v>
      </c>
      <c r="E469" s="605"/>
      <c r="F469" s="223" t="s">
        <v>156</v>
      </c>
      <c r="G469" s="223" t="s">
        <v>157</v>
      </c>
    </row>
    <row r="470" spans="1:7" ht="21.75" customHeight="1">
      <c r="A470" s="224" t="s">
        <v>158</v>
      </c>
      <c r="B470" s="225">
        <f>production!$D20</f>
        <v>0</v>
      </c>
      <c r="C470" s="224"/>
      <c r="D470" s="226"/>
      <c r="E470" s="224" t="s">
        <v>158</v>
      </c>
      <c r="F470" s="225">
        <f>B470</f>
        <v>0</v>
      </c>
      <c r="G470" s="225"/>
    </row>
    <row r="471" spans="1:7" ht="21.75" customHeight="1">
      <c r="A471" s="224" t="s">
        <v>159</v>
      </c>
      <c r="B471" s="225">
        <f>production!$E20</f>
        <v>0</v>
      </c>
      <c r="C471" s="224"/>
      <c r="D471" s="226"/>
      <c r="E471" s="224" t="s">
        <v>159</v>
      </c>
      <c r="F471" s="225">
        <f>B471</f>
        <v>0</v>
      </c>
      <c r="G471" s="225"/>
    </row>
    <row r="472" spans="1:7" ht="21.75" customHeight="1">
      <c r="A472" s="226"/>
      <c r="B472" s="227"/>
      <c r="C472" s="226"/>
      <c r="D472" s="226"/>
      <c r="E472" s="226"/>
      <c r="F472" s="227"/>
      <c r="G472" s="227"/>
    </row>
    <row r="473" spans="1:7" ht="21.75" customHeight="1">
      <c r="A473" s="224" t="s">
        <v>160</v>
      </c>
      <c r="B473" s="225">
        <f>production!$I20</f>
        <v>0</v>
      </c>
      <c r="C473" s="224"/>
      <c r="D473" s="226"/>
      <c r="E473" s="224" t="s">
        <v>160</v>
      </c>
      <c r="F473" s="225">
        <f t="shared" ref="F473:F481" si="19">B473</f>
        <v>0</v>
      </c>
      <c r="G473" s="225"/>
    </row>
    <row r="474" spans="1:7" ht="21.75" customHeight="1">
      <c r="A474" s="224" t="s">
        <v>161</v>
      </c>
      <c r="B474" s="225">
        <f>production!$K20</f>
        <v>0</v>
      </c>
      <c r="C474" s="224"/>
      <c r="D474" s="226"/>
      <c r="E474" s="224" t="s">
        <v>161</v>
      </c>
      <c r="F474" s="225">
        <f t="shared" si="19"/>
        <v>0</v>
      </c>
      <c r="G474" s="225"/>
    </row>
    <row r="475" spans="1:7" ht="21.75" customHeight="1">
      <c r="A475" s="224" t="s">
        <v>162</v>
      </c>
      <c r="B475" s="225">
        <f>production!$L20</f>
        <v>0</v>
      </c>
      <c r="C475" s="224"/>
      <c r="D475" s="226"/>
      <c r="E475" s="224" t="s">
        <v>162</v>
      </c>
      <c r="F475" s="225">
        <f t="shared" si="19"/>
        <v>0</v>
      </c>
      <c r="G475" s="225"/>
    </row>
    <row r="476" spans="1:7" ht="21.75" customHeight="1">
      <c r="A476" s="224" t="s">
        <v>163</v>
      </c>
      <c r="B476" s="225">
        <f>production!$N20</f>
        <v>0</v>
      </c>
      <c r="C476" s="224"/>
      <c r="D476" s="226"/>
      <c r="E476" s="224" t="s">
        <v>163</v>
      </c>
      <c r="F476" s="225">
        <f t="shared" si="19"/>
        <v>0</v>
      </c>
      <c r="G476" s="225"/>
    </row>
    <row r="477" spans="1:7" ht="21.75" customHeight="1">
      <c r="A477" s="224" t="s">
        <v>164</v>
      </c>
      <c r="B477" s="225">
        <f>production!$Q20</f>
        <v>0</v>
      </c>
      <c r="C477" s="224"/>
      <c r="D477" s="226"/>
      <c r="E477" s="224" t="s">
        <v>164</v>
      </c>
      <c r="F477" s="225">
        <f t="shared" si="19"/>
        <v>0</v>
      </c>
      <c r="G477" s="225"/>
    </row>
    <row r="478" spans="1:7" ht="21.75" customHeight="1">
      <c r="A478" s="224" t="s">
        <v>165</v>
      </c>
      <c r="B478" s="225">
        <f>production!$R20</f>
        <v>0</v>
      </c>
      <c r="C478" s="224"/>
      <c r="D478" s="226"/>
      <c r="E478" s="224" t="s">
        <v>165</v>
      </c>
      <c r="F478" s="225">
        <f t="shared" si="19"/>
        <v>0</v>
      </c>
      <c r="G478" s="225"/>
    </row>
    <row r="479" spans="1:7" ht="21.75" customHeight="1">
      <c r="A479" s="224" t="s">
        <v>166</v>
      </c>
      <c r="B479" s="225">
        <f>production!$S20</f>
        <v>0</v>
      </c>
      <c r="C479" s="224"/>
      <c r="D479" s="226"/>
      <c r="E479" s="224" t="s">
        <v>166</v>
      </c>
      <c r="F479" s="225">
        <f t="shared" si="19"/>
        <v>0</v>
      </c>
      <c r="G479" s="225"/>
    </row>
    <row r="480" spans="1:7" ht="21.75" customHeight="1">
      <c r="A480" s="224" t="s">
        <v>167</v>
      </c>
      <c r="B480" s="225">
        <f>production!$U20</f>
        <v>0</v>
      </c>
      <c r="C480" s="224"/>
      <c r="D480" s="226"/>
      <c r="E480" s="224" t="s">
        <v>167</v>
      </c>
      <c r="F480" s="225">
        <f t="shared" si="19"/>
        <v>0</v>
      </c>
      <c r="G480" s="225"/>
    </row>
    <row r="481" spans="1:7" ht="21.75" customHeight="1">
      <c r="A481" s="224" t="s">
        <v>168</v>
      </c>
      <c r="B481" s="225">
        <f>production!$V20</f>
        <v>0</v>
      </c>
      <c r="C481" s="224"/>
      <c r="D481" s="226"/>
      <c r="E481" s="224" t="s">
        <v>168</v>
      </c>
      <c r="F481" s="225">
        <f t="shared" si="19"/>
        <v>0</v>
      </c>
      <c r="G481" s="225"/>
    </row>
    <row r="482" spans="1:7" ht="21.75" customHeight="1">
      <c r="A482" s="226"/>
      <c r="B482" s="227"/>
      <c r="C482" s="226"/>
      <c r="D482" s="226"/>
      <c r="E482" s="226"/>
      <c r="F482" s="227"/>
      <c r="G482" s="227"/>
    </row>
    <row r="483" spans="1:7" ht="21.75" customHeight="1">
      <c r="A483" s="226"/>
      <c r="B483" s="227"/>
      <c r="C483" s="226"/>
      <c r="D483" s="226"/>
      <c r="E483" s="226"/>
      <c r="F483" s="227"/>
      <c r="G483" s="227"/>
    </row>
    <row r="484" spans="1:7" ht="21.75" customHeight="1">
      <c r="A484" s="226"/>
      <c r="B484" s="227"/>
      <c r="C484" s="226"/>
      <c r="D484" s="226"/>
      <c r="E484" s="226"/>
      <c r="F484" s="227"/>
      <c r="G484" s="227"/>
    </row>
    <row r="485" spans="1:7" ht="21.75" customHeight="1">
      <c r="A485" s="224" t="s">
        <v>169</v>
      </c>
      <c r="B485" s="225">
        <f>production!$AC20</f>
        <v>0</v>
      </c>
      <c r="C485" s="224"/>
      <c r="D485" s="226"/>
      <c r="E485" s="224" t="s">
        <v>169</v>
      </c>
      <c r="F485" s="225">
        <f>B485</f>
        <v>0</v>
      </c>
      <c r="G485" s="225"/>
    </row>
    <row r="486" spans="1:7" ht="21.75" customHeight="1">
      <c r="A486" s="224" t="s">
        <v>170</v>
      </c>
      <c r="B486" s="225">
        <f>production!$AD20</f>
        <v>0</v>
      </c>
      <c r="C486" s="224"/>
      <c r="D486" s="226"/>
      <c r="E486" s="224" t="s">
        <v>170</v>
      </c>
      <c r="F486" s="225">
        <f>B486</f>
        <v>0</v>
      </c>
      <c r="G486" s="225"/>
    </row>
    <row r="487" spans="1:7" ht="21.75" customHeight="1">
      <c r="A487" s="224" t="s">
        <v>171</v>
      </c>
      <c r="B487" s="225">
        <f>production!$AI20</f>
        <v>0</v>
      </c>
      <c r="C487" s="224"/>
      <c r="D487" s="226"/>
      <c r="E487" s="224" t="s">
        <v>171</v>
      </c>
      <c r="F487" s="225">
        <f>B487</f>
        <v>0</v>
      </c>
      <c r="G487" s="225"/>
    </row>
    <row r="488" spans="1:7" ht="21.75" customHeight="1">
      <c r="A488" s="224" t="s">
        <v>172</v>
      </c>
      <c r="B488" s="225">
        <f>production!$AJ20</f>
        <v>0</v>
      </c>
      <c r="C488" s="224"/>
      <c r="D488" s="226"/>
      <c r="E488" s="224" t="s">
        <v>172</v>
      </c>
      <c r="F488" s="225">
        <f>B488</f>
        <v>0</v>
      </c>
      <c r="G488" s="225"/>
    </row>
    <row r="489" spans="1:7" ht="21.75" customHeight="1">
      <c r="A489" s="226"/>
      <c r="B489" s="227"/>
      <c r="C489" s="226"/>
      <c r="D489" s="226"/>
      <c r="E489" s="226"/>
      <c r="F489" s="227"/>
      <c r="G489" s="227"/>
    </row>
    <row r="490" spans="1:7" ht="21.75" customHeight="1">
      <c r="A490" s="226"/>
      <c r="B490" s="227"/>
      <c r="C490" s="226"/>
      <c r="D490" s="226"/>
      <c r="E490" s="226"/>
      <c r="F490" s="227"/>
      <c r="G490" s="227"/>
    </row>
    <row r="491" spans="1:7" ht="21.75" customHeight="1">
      <c r="A491" s="224" t="s">
        <v>173</v>
      </c>
      <c r="B491" s="225">
        <f>production!$AX20</f>
        <v>0</v>
      </c>
      <c r="C491" s="224"/>
      <c r="D491" s="226"/>
      <c r="E491" s="224" t="s">
        <v>173</v>
      </c>
      <c r="F491" s="225">
        <f>B491</f>
        <v>0</v>
      </c>
      <c r="G491" s="225"/>
    </row>
    <row r="492" spans="1:7" ht="21.75" customHeight="1">
      <c r="A492" s="224" t="s">
        <v>174</v>
      </c>
      <c r="B492" s="225">
        <f>production!$AZ20</f>
        <v>0</v>
      </c>
      <c r="C492" s="224"/>
      <c r="D492" s="226"/>
      <c r="E492" s="224" t="s">
        <v>174</v>
      </c>
      <c r="F492" s="225">
        <f>B492</f>
        <v>0</v>
      </c>
      <c r="G492" s="225"/>
    </row>
    <row r="493" spans="1:7" ht="21.75" customHeight="1">
      <c r="A493" s="226"/>
      <c r="B493" s="227"/>
      <c r="C493" s="226"/>
      <c r="D493" s="226"/>
      <c r="E493" s="226"/>
      <c r="F493" s="227"/>
      <c r="G493" s="227"/>
    </row>
    <row r="494" spans="1:7" ht="21.75" customHeight="1">
      <c r="A494" s="229" t="s">
        <v>24</v>
      </c>
      <c r="B494" s="230">
        <f>production!BI20</f>
        <v>0</v>
      </c>
      <c r="C494" s="230"/>
      <c r="D494" s="226"/>
      <c r="E494" s="229" t="s">
        <v>24</v>
      </c>
      <c r="F494" s="230">
        <f>B494</f>
        <v>0</v>
      </c>
      <c r="G494" s="230">
        <f>C494</f>
        <v>0</v>
      </c>
    </row>
    <row r="495" spans="1:7" ht="21.75" customHeight="1">
      <c r="A495" s="229" t="s">
        <v>175</v>
      </c>
      <c r="B495" s="230" t="e">
        <f>#REF!</f>
        <v>#REF!</v>
      </c>
      <c r="C495" s="230"/>
      <c r="D495" s="226"/>
      <c r="E495" s="229" t="s">
        <v>175</v>
      </c>
      <c r="F495" s="230" t="e">
        <f>B495</f>
        <v>#REF!</v>
      </c>
      <c r="G495" s="230">
        <f>C495</f>
        <v>0</v>
      </c>
    </row>
    <row r="496" spans="1:7" ht="21.75" customHeight="1">
      <c r="A496" s="226"/>
      <c r="B496" s="227"/>
      <c r="C496" s="226"/>
      <c r="D496" s="226"/>
      <c r="E496" s="226"/>
      <c r="F496" s="227"/>
      <c r="G496" s="227"/>
    </row>
    <row r="497" spans="1:7" ht="21.75" customHeight="1">
      <c r="A497" s="228" t="s">
        <v>135</v>
      </c>
      <c r="B497" s="222" t="e">
        <f>SUM(B470:B496)</f>
        <v>#REF!</v>
      </c>
      <c r="C497" s="228"/>
      <c r="E497" s="228" t="s">
        <v>135</v>
      </c>
      <c r="F497" s="225" t="e">
        <f>SUM(F470:F496)</f>
        <v>#REF!</v>
      </c>
      <c r="G497" s="222"/>
    </row>
    <row r="498" spans="1:7" ht="21.75" customHeight="1">
      <c r="F498" s="227"/>
      <c r="G498" s="236"/>
    </row>
    <row r="499" spans="1:7" ht="24" customHeight="1">
      <c r="A499" s="601" t="s">
        <v>151</v>
      </c>
      <c r="B499" s="601"/>
      <c r="C499" s="601"/>
      <c r="D499" s="219"/>
      <c r="E499" s="601" t="s">
        <v>151</v>
      </c>
      <c r="F499" s="601"/>
      <c r="G499" s="601"/>
    </row>
    <row r="500" spans="1:7" ht="24" customHeight="1">
      <c r="A500" s="220"/>
      <c r="B500" s="221"/>
      <c r="C500" s="220"/>
      <c r="D500" s="220"/>
      <c r="E500" s="220"/>
      <c r="F500" s="221"/>
      <c r="G500" s="221"/>
    </row>
    <row r="501" spans="1:7" ht="21.75" customHeight="1">
      <c r="A501" s="220" t="s">
        <v>152</v>
      </c>
      <c r="B501" s="602">
        <f ca="1">$B465</f>
        <v>46028</v>
      </c>
      <c r="C501" s="602"/>
      <c r="D501" s="220"/>
      <c r="E501" s="220" t="s">
        <v>152</v>
      </c>
      <c r="F501" s="602">
        <f ca="1">B501</f>
        <v>46028</v>
      </c>
      <c r="G501" s="602"/>
    </row>
    <row r="502" spans="1:7" ht="21.75" customHeight="1">
      <c r="A502" s="220" t="s">
        <v>153</v>
      </c>
      <c r="B502" s="234" t="str">
        <f>production!B21</f>
        <v/>
      </c>
      <c r="C502" s="220"/>
      <c r="D502" s="220"/>
      <c r="E502" s="220" t="s">
        <v>153</v>
      </c>
      <c r="F502" s="234" t="str">
        <f>B502</f>
        <v/>
      </c>
      <c r="G502" s="221"/>
    </row>
    <row r="504" spans="1:7" ht="21.75" customHeight="1">
      <c r="A504" s="605" t="s">
        <v>154</v>
      </c>
      <c r="B504" s="605" t="s">
        <v>155</v>
      </c>
      <c r="C504" s="605"/>
      <c r="E504" s="605" t="s">
        <v>154</v>
      </c>
      <c r="F504" s="605" t="s">
        <v>155</v>
      </c>
      <c r="G504" s="605"/>
    </row>
    <row r="505" spans="1:7" ht="21.75" customHeight="1">
      <c r="A505" s="605"/>
      <c r="B505" s="223" t="s">
        <v>156</v>
      </c>
      <c r="C505" s="223" t="s">
        <v>157</v>
      </c>
      <c r="E505" s="605"/>
      <c r="F505" s="223" t="s">
        <v>156</v>
      </c>
      <c r="G505" s="223" t="s">
        <v>157</v>
      </c>
    </row>
    <row r="506" spans="1:7" ht="21.75" customHeight="1">
      <c r="A506" s="224" t="s">
        <v>158</v>
      </c>
      <c r="B506" s="225">
        <f>production!$D21</f>
        <v>0</v>
      </c>
      <c r="C506" s="224"/>
      <c r="D506" s="226"/>
      <c r="E506" s="224" t="s">
        <v>158</v>
      </c>
      <c r="F506" s="225">
        <f>B506</f>
        <v>0</v>
      </c>
      <c r="G506" s="225"/>
    </row>
    <row r="507" spans="1:7" ht="21.75" customHeight="1">
      <c r="A507" s="224" t="s">
        <v>159</v>
      </c>
      <c r="B507" s="225">
        <f>production!$E21</f>
        <v>0</v>
      </c>
      <c r="C507" s="224"/>
      <c r="D507" s="226"/>
      <c r="E507" s="224" t="s">
        <v>159</v>
      </c>
      <c r="F507" s="225">
        <f>B507</f>
        <v>0</v>
      </c>
      <c r="G507" s="225"/>
    </row>
    <row r="508" spans="1:7" ht="21.75" customHeight="1">
      <c r="A508" s="226"/>
      <c r="B508" s="227"/>
      <c r="C508" s="226"/>
      <c r="D508" s="226"/>
      <c r="E508" s="226"/>
      <c r="F508" s="227"/>
      <c r="G508" s="227"/>
    </row>
    <row r="509" spans="1:7" ht="21.75" customHeight="1">
      <c r="A509" s="224" t="s">
        <v>160</v>
      </c>
      <c r="B509" s="225">
        <f>production!$I21</f>
        <v>0</v>
      </c>
      <c r="C509" s="224"/>
      <c r="D509" s="226"/>
      <c r="E509" s="224" t="s">
        <v>160</v>
      </c>
      <c r="F509" s="225">
        <f t="shared" ref="F509:F517" si="20">B509</f>
        <v>0</v>
      </c>
      <c r="G509" s="225"/>
    </row>
    <row r="510" spans="1:7" ht="21.75" customHeight="1">
      <c r="A510" s="224" t="s">
        <v>161</v>
      </c>
      <c r="B510" s="225">
        <f>production!$K21</f>
        <v>0</v>
      </c>
      <c r="C510" s="224"/>
      <c r="D510" s="226"/>
      <c r="E510" s="224" t="s">
        <v>161</v>
      </c>
      <c r="F510" s="225">
        <f t="shared" si="20"/>
        <v>0</v>
      </c>
      <c r="G510" s="225"/>
    </row>
    <row r="511" spans="1:7" ht="21.75" customHeight="1">
      <c r="A511" s="224" t="s">
        <v>162</v>
      </c>
      <c r="B511" s="225">
        <f>production!$L21</f>
        <v>0</v>
      </c>
      <c r="C511" s="224"/>
      <c r="D511" s="226"/>
      <c r="E511" s="224" t="s">
        <v>162</v>
      </c>
      <c r="F511" s="225">
        <f t="shared" si="20"/>
        <v>0</v>
      </c>
      <c r="G511" s="225"/>
    </row>
    <row r="512" spans="1:7" ht="21.75" customHeight="1">
      <c r="A512" s="224" t="s">
        <v>163</v>
      </c>
      <c r="B512" s="225">
        <f>production!$N21</f>
        <v>0</v>
      </c>
      <c r="C512" s="224"/>
      <c r="D512" s="226"/>
      <c r="E512" s="224" t="s">
        <v>163</v>
      </c>
      <c r="F512" s="225">
        <f t="shared" si="20"/>
        <v>0</v>
      </c>
      <c r="G512" s="225"/>
    </row>
    <row r="513" spans="1:7" ht="21.75" customHeight="1">
      <c r="A513" s="224" t="s">
        <v>164</v>
      </c>
      <c r="B513" s="225">
        <f>production!$Q21</f>
        <v>0</v>
      </c>
      <c r="C513" s="224"/>
      <c r="D513" s="226"/>
      <c r="E513" s="224" t="s">
        <v>164</v>
      </c>
      <c r="F513" s="225">
        <f t="shared" si="20"/>
        <v>0</v>
      </c>
      <c r="G513" s="225"/>
    </row>
    <row r="514" spans="1:7" ht="21.75" customHeight="1">
      <c r="A514" s="224" t="s">
        <v>165</v>
      </c>
      <c r="B514" s="225">
        <f>production!$R21</f>
        <v>0</v>
      </c>
      <c r="C514" s="224"/>
      <c r="D514" s="226"/>
      <c r="E514" s="224" t="s">
        <v>165</v>
      </c>
      <c r="F514" s="225">
        <f t="shared" si="20"/>
        <v>0</v>
      </c>
      <c r="G514" s="225"/>
    </row>
    <row r="515" spans="1:7" ht="21.75" customHeight="1">
      <c r="A515" s="224" t="s">
        <v>166</v>
      </c>
      <c r="B515" s="225">
        <f>production!$S21</f>
        <v>0</v>
      </c>
      <c r="C515" s="224"/>
      <c r="D515" s="226"/>
      <c r="E515" s="224" t="s">
        <v>166</v>
      </c>
      <c r="F515" s="225">
        <f t="shared" si="20"/>
        <v>0</v>
      </c>
      <c r="G515" s="225"/>
    </row>
    <row r="516" spans="1:7" ht="21.75" customHeight="1">
      <c r="A516" s="224" t="s">
        <v>167</v>
      </c>
      <c r="B516" s="225">
        <f>production!$U21</f>
        <v>0</v>
      </c>
      <c r="C516" s="224"/>
      <c r="D516" s="226"/>
      <c r="E516" s="224" t="s">
        <v>167</v>
      </c>
      <c r="F516" s="225">
        <f t="shared" si="20"/>
        <v>0</v>
      </c>
      <c r="G516" s="225"/>
    </row>
    <row r="517" spans="1:7" ht="21.75" customHeight="1">
      <c r="A517" s="224" t="s">
        <v>168</v>
      </c>
      <c r="B517" s="225">
        <f>production!$V21</f>
        <v>0</v>
      </c>
      <c r="C517" s="224"/>
      <c r="D517" s="226"/>
      <c r="E517" s="224" t="s">
        <v>168</v>
      </c>
      <c r="F517" s="225">
        <f t="shared" si="20"/>
        <v>0</v>
      </c>
      <c r="G517" s="225"/>
    </row>
    <row r="518" spans="1:7" ht="21.75" customHeight="1">
      <c r="A518" s="226"/>
      <c r="B518" s="227"/>
      <c r="C518" s="226"/>
      <c r="D518" s="226"/>
      <c r="E518" s="226"/>
      <c r="F518" s="227"/>
      <c r="G518" s="227"/>
    </row>
    <row r="519" spans="1:7" ht="21.75" customHeight="1">
      <c r="A519" s="226"/>
      <c r="B519" s="227"/>
      <c r="C519" s="226"/>
      <c r="D519" s="226"/>
      <c r="E519" s="226"/>
      <c r="F519" s="227"/>
      <c r="G519" s="227"/>
    </row>
    <row r="520" spans="1:7" ht="21.75" customHeight="1">
      <c r="A520" s="226"/>
      <c r="B520" s="227"/>
      <c r="C520" s="226"/>
      <c r="D520" s="226"/>
      <c r="E520" s="226"/>
      <c r="F520" s="227"/>
      <c r="G520" s="227"/>
    </row>
    <row r="521" spans="1:7" ht="21.75" customHeight="1">
      <c r="A521" s="224" t="s">
        <v>169</v>
      </c>
      <c r="B521" s="225">
        <f>production!$AC21</f>
        <v>0</v>
      </c>
      <c r="C521" s="224"/>
      <c r="D521" s="226"/>
      <c r="E521" s="224" t="s">
        <v>169</v>
      </c>
      <c r="F521" s="225">
        <f>B521</f>
        <v>0</v>
      </c>
      <c r="G521" s="225"/>
    </row>
    <row r="522" spans="1:7" ht="21.75" customHeight="1">
      <c r="A522" s="224" t="s">
        <v>170</v>
      </c>
      <c r="B522" s="225">
        <f>production!$AD21</f>
        <v>0</v>
      </c>
      <c r="C522" s="224"/>
      <c r="D522" s="226"/>
      <c r="E522" s="224" t="s">
        <v>170</v>
      </c>
      <c r="F522" s="225">
        <f>B522</f>
        <v>0</v>
      </c>
      <c r="G522" s="225"/>
    </row>
    <row r="523" spans="1:7" ht="21.75" customHeight="1">
      <c r="A523" s="224" t="s">
        <v>171</v>
      </c>
      <c r="B523" s="225">
        <f>production!$AI21</f>
        <v>0</v>
      </c>
      <c r="C523" s="224"/>
      <c r="D523" s="226"/>
      <c r="E523" s="224" t="s">
        <v>171</v>
      </c>
      <c r="F523" s="225">
        <f>B523</f>
        <v>0</v>
      </c>
      <c r="G523" s="225"/>
    </row>
    <row r="524" spans="1:7" ht="21.75" customHeight="1">
      <c r="A524" s="224" t="s">
        <v>172</v>
      </c>
      <c r="B524" s="225">
        <f>production!$AJ21</f>
        <v>0</v>
      </c>
      <c r="C524" s="224"/>
      <c r="D524" s="226"/>
      <c r="E524" s="224" t="s">
        <v>172</v>
      </c>
      <c r="F524" s="225">
        <f>B524</f>
        <v>0</v>
      </c>
      <c r="G524" s="225"/>
    </row>
    <row r="525" spans="1:7" ht="21.75" customHeight="1">
      <c r="A525" s="226"/>
      <c r="B525" s="227"/>
      <c r="C525" s="226"/>
      <c r="D525" s="226"/>
      <c r="E525" s="226"/>
      <c r="F525" s="227"/>
      <c r="G525" s="227"/>
    </row>
    <row r="526" spans="1:7" ht="21.75" customHeight="1">
      <c r="A526" s="226"/>
      <c r="B526" s="227"/>
      <c r="C526" s="226"/>
      <c r="D526" s="226"/>
      <c r="E526" s="226"/>
      <c r="F526" s="227"/>
      <c r="G526" s="227"/>
    </row>
    <row r="527" spans="1:7" ht="21.75" customHeight="1">
      <c r="A527" s="224" t="s">
        <v>173</v>
      </c>
      <c r="B527" s="225">
        <f>production!$AX21</f>
        <v>0</v>
      </c>
      <c r="C527" s="224"/>
      <c r="D527" s="226"/>
      <c r="E527" s="224" t="s">
        <v>173</v>
      </c>
      <c r="F527" s="225">
        <f>B527</f>
        <v>0</v>
      </c>
      <c r="G527" s="225"/>
    </row>
    <row r="528" spans="1:7" ht="21.75" customHeight="1">
      <c r="A528" s="224" t="s">
        <v>184</v>
      </c>
      <c r="B528" s="225">
        <f>production!$AZ21</f>
        <v>0</v>
      </c>
      <c r="C528" s="224"/>
      <c r="D528" s="226"/>
      <c r="E528" s="224" t="s">
        <v>184</v>
      </c>
      <c r="F528" s="225">
        <f>B528</f>
        <v>0</v>
      </c>
      <c r="G528" s="225"/>
    </row>
    <row r="529" spans="1:7" ht="21.75" customHeight="1">
      <c r="A529" s="226"/>
      <c r="B529" s="227"/>
      <c r="C529" s="226"/>
      <c r="D529" s="226"/>
      <c r="E529" s="226"/>
      <c r="F529" s="227"/>
      <c r="G529" s="227"/>
    </row>
    <row r="530" spans="1:7" ht="21.75" customHeight="1">
      <c r="A530" s="229" t="s">
        <v>24</v>
      </c>
      <c r="B530" s="230">
        <f>production!BI21</f>
        <v>0</v>
      </c>
      <c r="C530" s="230"/>
      <c r="D530" s="226"/>
      <c r="E530" s="229" t="s">
        <v>24</v>
      </c>
      <c r="F530" s="230">
        <f>B530</f>
        <v>0</v>
      </c>
      <c r="G530" s="230">
        <f>C530</f>
        <v>0</v>
      </c>
    </row>
    <row r="531" spans="1:7" ht="21.75" customHeight="1">
      <c r="A531" s="229" t="s">
        <v>175</v>
      </c>
      <c r="B531" s="230" t="e">
        <f>#REF!</f>
        <v>#REF!</v>
      </c>
      <c r="C531" s="230"/>
      <c r="D531" s="226"/>
      <c r="E531" s="229" t="s">
        <v>175</v>
      </c>
      <c r="F531" s="230" t="e">
        <f>B531</f>
        <v>#REF!</v>
      </c>
      <c r="G531" s="230">
        <f>C531</f>
        <v>0</v>
      </c>
    </row>
    <row r="532" spans="1:7" ht="21.75" customHeight="1">
      <c r="A532" s="226"/>
      <c r="B532" s="227"/>
      <c r="C532" s="226"/>
      <c r="D532" s="226"/>
      <c r="E532" s="226"/>
      <c r="F532" s="227"/>
      <c r="G532" s="227"/>
    </row>
    <row r="533" spans="1:7" ht="21.75" customHeight="1">
      <c r="A533" s="228" t="s">
        <v>135</v>
      </c>
      <c r="B533" s="222" t="e">
        <f>SUM(B506:B532)</f>
        <v>#REF!</v>
      </c>
      <c r="C533" s="228"/>
      <c r="E533" s="228" t="s">
        <v>135</v>
      </c>
      <c r="F533" s="225" t="e">
        <f>SUM(F506:F532)</f>
        <v>#REF!</v>
      </c>
      <c r="G533" s="222"/>
    </row>
    <row r="534" spans="1:7" ht="21.75" customHeight="1">
      <c r="F534" s="227"/>
    </row>
    <row r="535" spans="1:7" ht="24" customHeight="1">
      <c r="A535" s="601" t="s">
        <v>151</v>
      </c>
      <c r="B535" s="601"/>
      <c r="C535" s="601"/>
      <c r="D535" s="219"/>
      <c r="E535" s="601" t="s">
        <v>151</v>
      </c>
      <c r="F535" s="601"/>
      <c r="G535" s="601"/>
    </row>
    <row r="536" spans="1:7" ht="24" customHeight="1">
      <c r="A536" s="220"/>
      <c r="B536" s="221"/>
      <c r="C536" s="220"/>
      <c r="D536" s="220"/>
      <c r="E536" s="220"/>
      <c r="F536" s="221"/>
      <c r="G536" s="221"/>
    </row>
    <row r="537" spans="1:7" ht="21.75" customHeight="1">
      <c r="A537" s="220" t="s">
        <v>152</v>
      </c>
      <c r="B537" s="602">
        <f ca="1">$B501</f>
        <v>46028</v>
      </c>
      <c r="C537" s="602"/>
      <c r="D537" s="220"/>
      <c r="E537" s="220" t="s">
        <v>152</v>
      </c>
      <c r="F537" s="602">
        <f ca="1">B537</f>
        <v>46028</v>
      </c>
      <c r="G537" s="602"/>
    </row>
    <row r="538" spans="1:7" ht="21.75" customHeight="1">
      <c r="A538" s="220" t="s">
        <v>153</v>
      </c>
      <c r="B538" s="609" t="str">
        <f>production!B22</f>
        <v/>
      </c>
      <c r="C538" s="609"/>
      <c r="D538" s="220"/>
      <c r="E538" s="220" t="s">
        <v>153</v>
      </c>
      <c r="F538" s="609" t="str">
        <f>B538</f>
        <v/>
      </c>
      <c r="G538" s="609"/>
    </row>
    <row r="540" spans="1:7" ht="21.75" customHeight="1">
      <c r="A540" s="605" t="s">
        <v>154</v>
      </c>
      <c r="B540" s="605" t="s">
        <v>155</v>
      </c>
      <c r="C540" s="605"/>
      <c r="E540" s="605" t="s">
        <v>154</v>
      </c>
      <c r="F540" s="605" t="s">
        <v>155</v>
      </c>
      <c r="G540" s="605"/>
    </row>
    <row r="541" spans="1:7" ht="21.75" customHeight="1">
      <c r="A541" s="605"/>
      <c r="B541" s="223" t="s">
        <v>156</v>
      </c>
      <c r="C541" s="223" t="s">
        <v>157</v>
      </c>
      <c r="E541" s="605"/>
      <c r="F541" s="223" t="s">
        <v>156</v>
      </c>
      <c r="G541" s="223" t="s">
        <v>157</v>
      </c>
    </row>
    <row r="542" spans="1:7" ht="21.75" customHeight="1">
      <c r="A542" s="224" t="s">
        <v>158</v>
      </c>
      <c r="B542" s="225">
        <f>production!$D22</f>
        <v>0</v>
      </c>
      <c r="C542" s="224"/>
      <c r="D542" s="226"/>
      <c r="E542" s="224" t="s">
        <v>158</v>
      </c>
      <c r="F542" s="225">
        <f>B542</f>
        <v>0</v>
      </c>
      <c r="G542" s="225"/>
    </row>
    <row r="543" spans="1:7" ht="21.75" customHeight="1">
      <c r="A543" s="224" t="s">
        <v>159</v>
      </c>
      <c r="B543" s="225">
        <f>production!$E22</f>
        <v>0</v>
      </c>
      <c r="C543" s="224"/>
      <c r="D543" s="226"/>
      <c r="E543" s="224" t="s">
        <v>159</v>
      </c>
      <c r="F543" s="225">
        <f>B543</f>
        <v>0</v>
      </c>
      <c r="G543" s="225"/>
    </row>
    <row r="544" spans="1:7" ht="21.75" customHeight="1">
      <c r="A544" s="226"/>
      <c r="B544" s="227"/>
      <c r="C544" s="226"/>
      <c r="D544" s="226"/>
      <c r="E544" s="226"/>
      <c r="F544" s="227"/>
      <c r="G544" s="227"/>
    </row>
    <row r="545" spans="1:7" ht="21.75" customHeight="1">
      <c r="A545" s="224" t="s">
        <v>160</v>
      </c>
      <c r="B545" s="225">
        <f>production!$I22</f>
        <v>0</v>
      </c>
      <c r="C545" s="224"/>
      <c r="D545" s="226"/>
      <c r="E545" s="224" t="s">
        <v>160</v>
      </c>
      <c r="F545" s="225">
        <f t="shared" ref="F545:F553" si="21">B545</f>
        <v>0</v>
      </c>
      <c r="G545" s="225"/>
    </row>
    <row r="546" spans="1:7" ht="21.75" customHeight="1">
      <c r="A546" s="224" t="s">
        <v>161</v>
      </c>
      <c r="B546" s="225">
        <f>production!$K22</f>
        <v>0</v>
      </c>
      <c r="C546" s="224"/>
      <c r="D546" s="226"/>
      <c r="E546" s="224" t="s">
        <v>161</v>
      </c>
      <c r="F546" s="225">
        <f t="shared" si="21"/>
        <v>0</v>
      </c>
      <c r="G546" s="225"/>
    </row>
    <row r="547" spans="1:7" ht="21.75" customHeight="1">
      <c r="A547" s="224" t="s">
        <v>162</v>
      </c>
      <c r="B547" s="225">
        <f>production!$L22</f>
        <v>0</v>
      </c>
      <c r="C547" s="224"/>
      <c r="D547" s="226"/>
      <c r="E547" s="224" t="s">
        <v>162</v>
      </c>
      <c r="F547" s="225">
        <f t="shared" si="21"/>
        <v>0</v>
      </c>
      <c r="G547" s="225"/>
    </row>
    <row r="548" spans="1:7" ht="21.75" customHeight="1">
      <c r="A548" s="224" t="s">
        <v>163</v>
      </c>
      <c r="B548" s="225">
        <f>production!$N22</f>
        <v>0</v>
      </c>
      <c r="C548" s="224"/>
      <c r="D548" s="226"/>
      <c r="E548" s="224" t="s">
        <v>163</v>
      </c>
      <c r="F548" s="225">
        <f t="shared" si="21"/>
        <v>0</v>
      </c>
      <c r="G548" s="225"/>
    </row>
    <row r="549" spans="1:7" ht="21.75" customHeight="1">
      <c r="A549" s="224" t="s">
        <v>164</v>
      </c>
      <c r="B549" s="225">
        <f>production!$Q22</f>
        <v>0</v>
      </c>
      <c r="C549" s="224"/>
      <c r="D549" s="226"/>
      <c r="E549" s="224" t="s">
        <v>164</v>
      </c>
      <c r="F549" s="225">
        <f t="shared" si="21"/>
        <v>0</v>
      </c>
      <c r="G549" s="225"/>
    </row>
    <row r="550" spans="1:7" ht="21.75" customHeight="1">
      <c r="A550" s="224" t="s">
        <v>165</v>
      </c>
      <c r="B550" s="225">
        <f>production!$R22</f>
        <v>0</v>
      </c>
      <c r="C550" s="224"/>
      <c r="D550" s="226"/>
      <c r="E550" s="224" t="s">
        <v>165</v>
      </c>
      <c r="F550" s="225">
        <f t="shared" si="21"/>
        <v>0</v>
      </c>
      <c r="G550" s="225"/>
    </row>
    <row r="551" spans="1:7" ht="21.75" customHeight="1">
      <c r="A551" s="224" t="s">
        <v>166</v>
      </c>
      <c r="B551" s="225">
        <f>production!$S22</f>
        <v>0</v>
      </c>
      <c r="C551" s="224"/>
      <c r="D551" s="226"/>
      <c r="E551" s="224" t="s">
        <v>166</v>
      </c>
      <c r="F551" s="225">
        <f t="shared" si="21"/>
        <v>0</v>
      </c>
      <c r="G551" s="225"/>
    </row>
    <row r="552" spans="1:7" ht="21.75" customHeight="1">
      <c r="A552" s="224" t="s">
        <v>167</v>
      </c>
      <c r="B552" s="225">
        <f>production!$U22</f>
        <v>0</v>
      </c>
      <c r="C552" s="224"/>
      <c r="D552" s="226"/>
      <c r="E552" s="224" t="s">
        <v>167</v>
      </c>
      <c r="F552" s="225">
        <f t="shared" si="21"/>
        <v>0</v>
      </c>
      <c r="G552" s="225"/>
    </row>
    <row r="553" spans="1:7" ht="21.75" customHeight="1">
      <c r="A553" s="224" t="s">
        <v>168</v>
      </c>
      <c r="B553" s="225">
        <f>production!$V22</f>
        <v>0</v>
      </c>
      <c r="C553" s="224"/>
      <c r="D553" s="226"/>
      <c r="E553" s="224" t="s">
        <v>168</v>
      </c>
      <c r="F553" s="225">
        <f t="shared" si="21"/>
        <v>0</v>
      </c>
      <c r="G553" s="225"/>
    </row>
    <row r="554" spans="1:7" ht="21.75" customHeight="1">
      <c r="A554" s="226"/>
      <c r="B554" s="227"/>
      <c r="C554" s="226"/>
      <c r="D554" s="226"/>
      <c r="E554" s="226"/>
      <c r="F554" s="227"/>
      <c r="G554" s="227"/>
    </row>
    <row r="555" spans="1:7" ht="21.75" customHeight="1">
      <c r="A555" s="226"/>
      <c r="B555" s="227"/>
      <c r="C555" s="226"/>
      <c r="D555" s="226"/>
      <c r="E555" s="226"/>
      <c r="F555" s="227"/>
      <c r="G555" s="227"/>
    </row>
    <row r="556" spans="1:7" ht="21.75" customHeight="1">
      <c r="A556" s="226"/>
      <c r="B556" s="227"/>
      <c r="C556" s="226"/>
      <c r="D556" s="226"/>
      <c r="E556" s="226"/>
      <c r="F556" s="227"/>
      <c r="G556" s="227"/>
    </row>
    <row r="557" spans="1:7" ht="21.75" customHeight="1">
      <c r="A557" s="224" t="s">
        <v>169</v>
      </c>
      <c r="B557" s="225">
        <f>production!$AC22</f>
        <v>0</v>
      </c>
      <c r="C557" s="224"/>
      <c r="D557" s="226"/>
      <c r="E557" s="224" t="s">
        <v>169</v>
      </c>
      <c r="F557" s="225">
        <f>B557</f>
        <v>0</v>
      </c>
      <c r="G557" s="225"/>
    </row>
    <row r="558" spans="1:7" ht="21.75" customHeight="1">
      <c r="A558" s="224" t="s">
        <v>170</v>
      </c>
      <c r="B558" s="225">
        <f>production!$AD22</f>
        <v>0</v>
      </c>
      <c r="C558" s="224"/>
      <c r="D558" s="226"/>
      <c r="E558" s="224" t="s">
        <v>170</v>
      </c>
      <c r="F558" s="225">
        <f>B558</f>
        <v>0</v>
      </c>
      <c r="G558" s="225"/>
    </row>
    <row r="559" spans="1:7" ht="21.75" customHeight="1">
      <c r="A559" s="224" t="s">
        <v>171</v>
      </c>
      <c r="B559" s="225">
        <f>production!$AI22</f>
        <v>0</v>
      </c>
      <c r="C559" s="224"/>
      <c r="D559" s="226"/>
      <c r="E559" s="224" t="s">
        <v>171</v>
      </c>
      <c r="F559" s="225">
        <f>B559</f>
        <v>0</v>
      </c>
      <c r="G559" s="225"/>
    </row>
    <row r="560" spans="1:7" ht="21.75" customHeight="1">
      <c r="A560" s="224" t="s">
        <v>172</v>
      </c>
      <c r="B560" s="225">
        <f>production!$AJ22</f>
        <v>0</v>
      </c>
      <c r="C560" s="224"/>
      <c r="D560" s="226"/>
      <c r="E560" s="224" t="s">
        <v>172</v>
      </c>
      <c r="F560" s="225">
        <f>B560</f>
        <v>0</v>
      </c>
      <c r="G560" s="225"/>
    </row>
    <row r="561" spans="1:7" ht="21.75" customHeight="1">
      <c r="A561" s="226"/>
      <c r="B561" s="227"/>
      <c r="C561" s="226"/>
      <c r="D561" s="226"/>
      <c r="E561" s="226"/>
      <c r="F561" s="227"/>
      <c r="G561" s="227"/>
    </row>
    <row r="562" spans="1:7" ht="21.75" customHeight="1">
      <c r="A562" s="226"/>
      <c r="B562" s="227"/>
      <c r="C562" s="226"/>
      <c r="D562" s="226"/>
      <c r="E562" s="226"/>
      <c r="F562" s="227"/>
      <c r="G562" s="227"/>
    </row>
    <row r="563" spans="1:7" ht="21.75" customHeight="1">
      <c r="A563" s="224" t="s">
        <v>173</v>
      </c>
      <c r="B563" s="225">
        <f>production!$AX22</f>
        <v>0</v>
      </c>
      <c r="C563" s="224"/>
      <c r="D563" s="226"/>
      <c r="E563" s="224" t="s">
        <v>173</v>
      </c>
      <c r="F563" s="225">
        <f>B563</f>
        <v>0</v>
      </c>
      <c r="G563" s="225"/>
    </row>
    <row r="564" spans="1:7" ht="21.75" customHeight="1">
      <c r="A564" s="224" t="s">
        <v>184</v>
      </c>
      <c r="B564" s="225">
        <f>production!$AZ22</f>
        <v>0</v>
      </c>
      <c r="C564" s="224"/>
      <c r="D564" s="226"/>
      <c r="E564" s="224" t="s">
        <v>184</v>
      </c>
      <c r="F564" s="225">
        <f>B564</f>
        <v>0</v>
      </c>
      <c r="G564" s="225"/>
    </row>
    <row r="565" spans="1:7" ht="21.75" customHeight="1">
      <c r="A565" s="226"/>
      <c r="B565" s="227"/>
      <c r="C565" s="226"/>
      <c r="D565" s="226"/>
      <c r="E565" s="226"/>
      <c r="F565" s="227"/>
      <c r="G565" s="227"/>
    </row>
    <row r="566" spans="1:7" ht="21.75" customHeight="1">
      <c r="A566" s="229" t="s">
        <v>24</v>
      </c>
      <c r="B566" s="230">
        <f>production!BI22</f>
        <v>0</v>
      </c>
      <c r="C566" s="230"/>
      <c r="D566" s="226"/>
      <c r="E566" s="229" t="s">
        <v>24</v>
      </c>
      <c r="F566" s="230">
        <f>B566</f>
        <v>0</v>
      </c>
      <c r="G566" s="230">
        <f>C566</f>
        <v>0</v>
      </c>
    </row>
    <row r="567" spans="1:7" ht="21.75" customHeight="1">
      <c r="A567" s="229" t="s">
        <v>175</v>
      </c>
      <c r="B567" s="230" t="e">
        <f>#REF!</f>
        <v>#REF!</v>
      </c>
      <c r="C567" s="230"/>
      <c r="D567" s="226"/>
      <c r="E567" s="229" t="s">
        <v>175</v>
      </c>
      <c r="F567" s="230" t="e">
        <f>B567</f>
        <v>#REF!</v>
      </c>
      <c r="G567" s="230">
        <f>C567</f>
        <v>0</v>
      </c>
    </row>
    <row r="568" spans="1:7" ht="21.75" customHeight="1">
      <c r="A568" s="226"/>
      <c r="B568" s="227"/>
      <c r="C568" s="226"/>
      <c r="D568" s="226"/>
      <c r="E568" s="226"/>
      <c r="F568" s="227"/>
      <c r="G568" s="227"/>
    </row>
    <row r="569" spans="1:7" ht="21.75" customHeight="1">
      <c r="A569" s="228" t="s">
        <v>135</v>
      </c>
      <c r="B569" s="222" t="e">
        <f>SUM(B542:B568)</f>
        <v>#REF!</v>
      </c>
      <c r="C569" s="228"/>
      <c r="E569" s="228" t="s">
        <v>135</v>
      </c>
      <c r="F569" s="225" t="e">
        <f>SUM(F542:F568)</f>
        <v>#REF!</v>
      </c>
      <c r="G569" s="222"/>
    </row>
    <row r="570" spans="1:7" ht="21.75" customHeight="1">
      <c r="F570" s="227"/>
    </row>
    <row r="571" spans="1:7" ht="24" customHeight="1">
      <c r="A571" s="601" t="s">
        <v>151</v>
      </c>
      <c r="B571" s="601"/>
      <c r="C571" s="601"/>
      <c r="D571" s="219"/>
      <c r="E571" s="601" t="s">
        <v>151</v>
      </c>
      <c r="F571" s="601"/>
      <c r="G571" s="601"/>
    </row>
    <row r="572" spans="1:7" ht="24" customHeight="1">
      <c r="A572" s="220"/>
      <c r="B572" s="221"/>
      <c r="C572" s="220"/>
      <c r="D572" s="220"/>
      <c r="E572" s="220"/>
      <c r="F572" s="221"/>
      <c r="G572" s="221"/>
    </row>
    <row r="573" spans="1:7" ht="21.75" customHeight="1">
      <c r="A573" s="220" t="s">
        <v>152</v>
      </c>
      <c r="B573" s="602">
        <f ca="1">$B501</f>
        <v>46028</v>
      </c>
      <c r="C573" s="602"/>
      <c r="D573" s="220"/>
      <c r="E573" s="220" t="s">
        <v>152</v>
      </c>
      <c r="F573" s="602">
        <f ca="1">B573</f>
        <v>46028</v>
      </c>
      <c r="G573" s="602"/>
    </row>
    <row r="574" spans="1:7" ht="21.75" customHeight="1">
      <c r="A574" s="220" t="s">
        <v>153</v>
      </c>
      <c r="B574" s="609"/>
      <c r="C574" s="609"/>
      <c r="D574" s="220"/>
      <c r="E574" s="220" t="s">
        <v>153</v>
      </c>
      <c r="F574" s="609">
        <f>B574</f>
        <v>0</v>
      </c>
      <c r="G574" s="609"/>
    </row>
    <row r="576" spans="1:7" ht="21.75" customHeight="1">
      <c r="A576" s="605" t="s">
        <v>154</v>
      </c>
      <c r="B576" s="605" t="s">
        <v>155</v>
      </c>
      <c r="C576" s="605"/>
      <c r="E576" s="605" t="s">
        <v>154</v>
      </c>
      <c r="F576" s="605" t="s">
        <v>155</v>
      </c>
      <c r="G576" s="605"/>
    </row>
    <row r="577" spans="1:7" ht="21.75" customHeight="1">
      <c r="A577" s="605"/>
      <c r="B577" s="223" t="s">
        <v>156</v>
      </c>
      <c r="C577" s="223" t="s">
        <v>157</v>
      </c>
      <c r="E577" s="605"/>
      <c r="F577" s="223" t="s">
        <v>156</v>
      </c>
      <c r="G577" s="223" t="s">
        <v>157</v>
      </c>
    </row>
    <row r="578" spans="1:7" ht="21.75" customHeight="1">
      <c r="A578" s="224" t="s">
        <v>158</v>
      </c>
      <c r="B578" s="225">
        <f>production!$D23</f>
        <v>0</v>
      </c>
      <c r="C578" s="224"/>
      <c r="D578" s="226"/>
      <c r="E578" s="224" t="s">
        <v>158</v>
      </c>
      <c r="F578" s="225">
        <f>B578</f>
        <v>0</v>
      </c>
      <c r="G578" s="225"/>
    </row>
    <row r="579" spans="1:7" ht="21.75" customHeight="1">
      <c r="A579" s="224" t="s">
        <v>159</v>
      </c>
      <c r="B579" s="225">
        <f>production!$E23</f>
        <v>0</v>
      </c>
      <c r="C579" s="224"/>
      <c r="D579" s="226"/>
      <c r="E579" s="224" t="s">
        <v>159</v>
      </c>
      <c r="F579" s="225">
        <f>B579</f>
        <v>0</v>
      </c>
      <c r="G579" s="225"/>
    </row>
    <row r="580" spans="1:7" ht="21.75" customHeight="1">
      <c r="A580" s="226"/>
      <c r="B580" s="227"/>
      <c r="C580" s="226"/>
      <c r="D580" s="226"/>
      <c r="E580" s="226"/>
      <c r="F580" s="227"/>
      <c r="G580" s="227"/>
    </row>
    <row r="581" spans="1:7" ht="21.75" customHeight="1">
      <c r="A581" s="224" t="s">
        <v>160</v>
      </c>
      <c r="B581" s="225">
        <f>production!$I23</f>
        <v>0</v>
      </c>
      <c r="C581" s="224"/>
      <c r="D581" s="226"/>
      <c r="E581" s="224" t="s">
        <v>160</v>
      </c>
      <c r="F581" s="225">
        <f t="shared" ref="F581:F589" si="22">B581</f>
        <v>0</v>
      </c>
      <c r="G581" s="225"/>
    </row>
    <row r="582" spans="1:7" ht="21.75" customHeight="1">
      <c r="A582" s="224" t="s">
        <v>161</v>
      </c>
      <c r="B582" s="225">
        <f>production!$K23</f>
        <v>0</v>
      </c>
      <c r="C582" s="224"/>
      <c r="D582" s="226"/>
      <c r="E582" s="224" t="s">
        <v>161</v>
      </c>
      <c r="F582" s="225">
        <f t="shared" si="22"/>
        <v>0</v>
      </c>
      <c r="G582" s="225"/>
    </row>
    <row r="583" spans="1:7" ht="21.75" customHeight="1">
      <c r="A583" s="224" t="s">
        <v>162</v>
      </c>
      <c r="B583" s="225">
        <f>production!$L23</f>
        <v>0</v>
      </c>
      <c r="C583" s="224"/>
      <c r="D583" s="226"/>
      <c r="E583" s="224" t="s">
        <v>162</v>
      </c>
      <c r="F583" s="225">
        <f t="shared" si="22"/>
        <v>0</v>
      </c>
      <c r="G583" s="225"/>
    </row>
    <row r="584" spans="1:7" ht="21.75" customHeight="1">
      <c r="A584" s="224" t="s">
        <v>163</v>
      </c>
      <c r="B584" s="225">
        <f>production!$N23</f>
        <v>0</v>
      </c>
      <c r="C584" s="224"/>
      <c r="D584" s="226"/>
      <c r="E584" s="224" t="s">
        <v>163</v>
      </c>
      <c r="F584" s="225">
        <f t="shared" si="22"/>
        <v>0</v>
      </c>
      <c r="G584" s="225"/>
    </row>
    <row r="585" spans="1:7" ht="21.75" customHeight="1">
      <c r="A585" s="224" t="s">
        <v>164</v>
      </c>
      <c r="B585" s="225">
        <f>production!$Q23</f>
        <v>0</v>
      </c>
      <c r="C585" s="224"/>
      <c r="D585" s="226"/>
      <c r="E585" s="224" t="s">
        <v>164</v>
      </c>
      <c r="F585" s="225">
        <f t="shared" si="22"/>
        <v>0</v>
      </c>
      <c r="G585" s="225"/>
    </row>
    <row r="586" spans="1:7" ht="21.75" customHeight="1">
      <c r="A586" s="224" t="s">
        <v>165</v>
      </c>
      <c r="B586" s="225">
        <f>production!$R23</f>
        <v>0</v>
      </c>
      <c r="C586" s="224"/>
      <c r="D586" s="226"/>
      <c r="E586" s="224" t="s">
        <v>165</v>
      </c>
      <c r="F586" s="225">
        <f t="shared" si="22"/>
        <v>0</v>
      </c>
      <c r="G586" s="225"/>
    </row>
    <row r="587" spans="1:7" ht="21.75" customHeight="1">
      <c r="A587" s="224" t="s">
        <v>166</v>
      </c>
      <c r="B587" s="225">
        <f>production!$S23</f>
        <v>0</v>
      </c>
      <c r="C587" s="224"/>
      <c r="D587" s="226"/>
      <c r="E587" s="224" t="s">
        <v>166</v>
      </c>
      <c r="F587" s="225">
        <f t="shared" si="22"/>
        <v>0</v>
      </c>
      <c r="G587" s="225"/>
    </row>
    <row r="588" spans="1:7" ht="21.75" customHeight="1">
      <c r="A588" s="224" t="s">
        <v>167</v>
      </c>
      <c r="B588" s="225">
        <f>production!$U23</f>
        <v>0</v>
      </c>
      <c r="C588" s="224"/>
      <c r="D588" s="226"/>
      <c r="E588" s="224" t="s">
        <v>167</v>
      </c>
      <c r="F588" s="225">
        <f t="shared" si="22"/>
        <v>0</v>
      </c>
      <c r="G588" s="225"/>
    </row>
    <row r="589" spans="1:7" ht="21.75" customHeight="1">
      <c r="A589" s="224" t="s">
        <v>168</v>
      </c>
      <c r="B589" s="225">
        <f>production!$V23</f>
        <v>0</v>
      </c>
      <c r="C589" s="224"/>
      <c r="D589" s="226"/>
      <c r="E589" s="224" t="s">
        <v>168</v>
      </c>
      <c r="F589" s="225">
        <f t="shared" si="22"/>
        <v>0</v>
      </c>
      <c r="G589" s="225"/>
    </row>
    <row r="590" spans="1:7" ht="21.75" customHeight="1">
      <c r="A590" s="226"/>
      <c r="B590" s="227"/>
      <c r="C590" s="226"/>
      <c r="D590" s="226"/>
      <c r="E590" s="226"/>
      <c r="F590" s="227"/>
      <c r="G590" s="227"/>
    </row>
    <row r="591" spans="1:7" ht="21.75" customHeight="1">
      <c r="A591" s="226"/>
      <c r="B591" s="227"/>
      <c r="C591" s="226"/>
      <c r="D591" s="226"/>
      <c r="E591" s="226"/>
      <c r="F591" s="227"/>
      <c r="G591" s="227"/>
    </row>
    <row r="592" spans="1:7" ht="21.75" customHeight="1">
      <c r="A592" s="226"/>
      <c r="B592" s="227"/>
      <c r="C592" s="226"/>
      <c r="D592" s="226"/>
      <c r="E592" s="226"/>
      <c r="F592" s="227"/>
      <c r="G592" s="227"/>
    </row>
    <row r="593" spans="1:7" ht="21.75" customHeight="1">
      <c r="A593" s="224" t="s">
        <v>169</v>
      </c>
      <c r="B593" s="225">
        <f>production!$AC23</f>
        <v>0</v>
      </c>
      <c r="C593" s="224"/>
      <c r="D593" s="226"/>
      <c r="E593" s="224" t="s">
        <v>169</v>
      </c>
      <c r="F593" s="225">
        <f>B593</f>
        <v>0</v>
      </c>
      <c r="G593" s="225"/>
    </row>
    <row r="594" spans="1:7" ht="21.75" customHeight="1">
      <c r="A594" s="224" t="s">
        <v>170</v>
      </c>
      <c r="B594" s="225">
        <f>production!$AD23</f>
        <v>0</v>
      </c>
      <c r="C594" s="224"/>
      <c r="D594" s="226"/>
      <c r="E594" s="224" t="s">
        <v>170</v>
      </c>
      <c r="F594" s="225">
        <f>B594</f>
        <v>0</v>
      </c>
      <c r="G594" s="225"/>
    </row>
    <row r="595" spans="1:7" ht="21.75" customHeight="1">
      <c r="A595" s="224" t="s">
        <v>171</v>
      </c>
      <c r="B595" s="225">
        <f>production!$AI23</f>
        <v>0</v>
      </c>
      <c r="C595" s="224"/>
      <c r="D595" s="226"/>
      <c r="E595" s="224" t="s">
        <v>171</v>
      </c>
      <c r="F595" s="225">
        <f>B595</f>
        <v>0</v>
      </c>
      <c r="G595" s="225"/>
    </row>
    <row r="596" spans="1:7" ht="21.75" customHeight="1">
      <c r="A596" s="224" t="s">
        <v>172</v>
      </c>
      <c r="B596" s="225">
        <f>production!$AJ23</f>
        <v>0</v>
      </c>
      <c r="C596" s="224"/>
      <c r="D596" s="226"/>
      <c r="E596" s="224" t="s">
        <v>172</v>
      </c>
      <c r="F596" s="225">
        <f>B596</f>
        <v>0</v>
      </c>
      <c r="G596" s="225"/>
    </row>
    <row r="597" spans="1:7" ht="21.75" customHeight="1">
      <c r="A597" s="226"/>
      <c r="B597" s="227"/>
      <c r="C597" s="226"/>
      <c r="D597" s="226"/>
      <c r="E597" s="226"/>
      <c r="F597" s="227"/>
      <c r="G597" s="227"/>
    </row>
    <row r="598" spans="1:7" ht="21.75" customHeight="1">
      <c r="A598" s="226"/>
      <c r="B598" s="227"/>
      <c r="C598" s="226"/>
      <c r="D598" s="226"/>
      <c r="E598" s="226"/>
      <c r="F598" s="227"/>
      <c r="G598" s="227"/>
    </row>
    <row r="599" spans="1:7" ht="21.75" customHeight="1">
      <c r="A599" s="224" t="s">
        <v>173</v>
      </c>
      <c r="B599" s="225">
        <f>production!$AX23</f>
        <v>0</v>
      </c>
      <c r="C599" s="224"/>
      <c r="D599" s="226"/>
      <c r="E599" s="224" t="s">
        <v>173</v>
      </c>
      <c r="F599" s="225">
        <f>B599</f>
        <v>0</v>
      </c>
      <c r="G599" s="225"/>
    </row>
    <row r="600" spans="1:7" ht="21.75" customHeight="1">
      <c r="A600" s="224" t="s">
        <v>184</v>
      </c>
      <c r="B600" s="225">
        <f>production!$AZ23</f>
        <v>0</v>
      </c>
      <c r="C600" s="224"/>
      <c r="D600" s="226"/>
      <c r="E600" s="224" t="s">
        <v>184</v>
      </c>
      <c r="F600" s="225">
        <f>B600</f>
        <v>0</v>
      </c>
      <c r="G600" s="225"/>
    </row>
    <row r="601" spans="1:7" ht="21.75" customHeight="1">
      <c r="A601" s="226"/>
      <c r="B601" s="227"/>
      <c r="C601" s="226"/>
      <c r="D601" s="226"/>
      <c r="E601" s="226"/>
      <c r="F601" s="227"/>
      <c r="G601" s="227"/>
    </row>
    <row r="602" spans="1:7" ht="21.75" customHeight="1">
      <c r="A602" s="229" t="s">
        <v>24</v>
      </c>
      <c r="B602" s="230">
        <f>production!BI23</f>
        <v>0</v>
      </c>
      <c r="C602" s="230"/>
      <c r="D602" s="226"/>
      <c r="E602" s="229" t="s">
        <v>24</v>
      </c>
      <c r="F602" s="230">
        <f>B602</f>
        <v>0</v>
      </c>
      <c r="G602" s="230">
        <f>C602</f>
        <v>0</v>
      </c>
    </row>
    <row r="603" spans="1:7" ht="21.75" customHeight="1">
      <c r="A603" s="229" t="s">
        <v>175</v>
      </c>
      <c r="B603" s="230" t="e">
        <f>#REF!</f>
        <v>#REF!</v>
      </c>
      <c r="C603" s="230"/>
      <c r="D603" s="226"/>
      <c r="E603" s="229" t="s">
        <v>175</v>
      </c>
      <c r="F603" s="230" t="e">
        <f>B603</f>
        <v>#REF!</v>
      </c>
      <c r="G603" s="230">
        <f>C603</f>
        <v>0</v>
      </c>
    </row>
    <row r="604" spans="1:7" ht="21.75" customHeight="1">
      <c r="A604" s="226"/>
      <c r="B604" s="227"/>
      <c r="C604" s="226"/>
      <c r="D604" s="226"/>
      <c r="E604" s="226"/>
      <c r="F604" s="227"/>
      <c r="G604" s="227"/>
    </row>
    <row r="605" spans="1:7" ht="21.75" customHeight="1">
      <c r="A605" s="228" t="s">
        <v>135</v>
      </c>
      <c r="B605" s="222" t="e">
        <f>SUM(B578:B604)</f>
        <v>#REF!</v>
      </c>
      <c r="C605" s="228"/>
      <c r="E605" s="228" t="s">
        <v>135</v>
      </c>
      <c r="F605" s="225" t="e">
        <f>SUM(F578:F604)</f>
        <v>#REF!</v>
      </c>
      <c r="G605" s="222"/>
    </row>
    <row r="606" spans="1:7" ht="21.75" customHeight="1">
      <c r="F606" s="227"/>
    </row>
    <row r="607" spans="1:7" ht="24" customHeight="1">
      <c r="A607" s="601" t="s">
        <v>151</v>
      </c>
      <c r="B607" s="601"/>
      <c r="C607" s="601"/>
      <c r="D607" s="219"/>
      <c r="E607" s="601" t="s">
        <v>151</v>
      </c>
      <c r="F607" s="601"/>
      <c r="G607" s="601"/>
    </row>
    <row r="608" spans="1:7" ht="24" customHeight="1">
      <c r="A608" s="220"/>
      <c r="B608" s="221"/>
      <c r="C608" s="220"/>
      <c r="D608" s="220"/>
      <c r="E608" s="220"/>
      <c r="F608" s="221"/>
      <c r="G608" s="221"/>
    </row>
    <row r="609" spans="1:7" ht="21.75" customHeight="1">
      <c r="A609" s="220" t="s">
        <v>152</v>
      </c>
      <c r="B609" s="602">
        <f ca="1">$B573</f>
        <v>46028</v>
      </c>
      <c r="C609" s="602"/>
      <c r="D609" s="220"/>
      <c r="E609" s="220" t="s">
        <v>152</v>
      </c>
      <c r="F609" s="602">
        <f ca="1">B609</f>
        <v>46028</v>
      </c>
      <c r="G609" s="602"/>
    </row>
    <row r="610" spans="1:7" ht="21.75" customHeight="1">
      <c r="A610" s="220" t="s">
        <v>153</v>
      </c>
      <c r="B610" s="609" t="str">
        <f>production!B23</f>
        <v/>
      </c>
      <c r="C610" s="609"/>
      <c r="D610" s="220"/>
      <c r="E610" s="220" t="s">
        <v>153</v>
      </c>
      <c r="F610" s="609" t="str">
        <f>B610</f>
        <v/>
      </c>
      <c r="G610" s="609"/>
    </row>
    <row r="612" spans="1:7" ht="21.75" customHeight="1">
      <c r="A612" s="605" t="s">
        <v>154</v>
      </c>
      <c r="B612" s="605" t="s">
        <v>155</v>
      </c>
      <c r="C612" s="605"/>
      <c r="E612" s="605" t="s">
        <v>154</v>
      </c>
      <c r="F612" s="605" t="s">
        <v>155</v>
      </c>
      <c r="G612" s="605"/>
    </row>
    <row r="613" spans="1:7" ht="21.75" customHeight="1">
      <c r="A613" s="605"/>
      <c r="B613" s="223" t="s">
        <v>156</v>
      </c>
      <c r="C613" s="223" t="s">
        <v>157</v>
      </c>
      <c r="E613" s="605"/>
      <c r="F613" s="223" t="s">
        <v>156</v>
      </c>
      <c r="G613" s="223" t="s">
        <v>157</v>
      </c>
    </row>
    <row r="614" spans="1:7" ht="21.75" customHeight="1">
      <c r="A614" s="224" t="s">
        <v>158</v>
      </c>
      <c r="B614" s="225" t="e">
        <f>#REF!</f>
        <v>#REF!</v>
      </c>
      <c r="C614" s="224"/>
      <c r="D614" s="226"/>
      <c r="E614" s="224" t="s">
        <v>158</v>
      </c>
      <c r="F614" s="225" t="e">
        <f>B614</f>
        <v>#REF!</v>
      </c>
      <c r="G614" s="225"/>
    </row>
    <row r="615" spans="1:7" ht="21.75" customHeight="1">
      <c r="A615" s="224" t="s">
        <v>159</v>
      </c>
      <c r="B615" s="225" t="e">
        <f>#REF!</f>
        <v>#REF!</v>
      </c>
      <c r="C615" s="224"/>
      <c r="D615" s="226"/>
      <c r="E615" s="224" t="s">
        <v>159</v>
      </c>
      <c r="F615" s="225" t="e">
        <f>B615</f>
        <v>#REF!</v>
      </c>
      <c r="G615" s="225"/>
    </row>
    <row r="616" spans="1:7" ht="21.75" customHeight="1">
      <c r="A616" s="226"/>
      <c r="B616" s="227"/>
      <c r="C616" s="226"/>
      <c r="D616" s="226"/>
      <c r="E616" s="226"/>
      <c r="F616" s="227"/>
      <c r="G616" s="227"/>
    </row>
    <row r="617" spans="1:7" ht="21.75" customHeight="1">
      <c r="A617" s="224" t="s">
        <v>160</v>
      </c>
      <c r="B617" s="225" t="e">
        <f>#REF!</f>
        <v>#REF!</v>
      </c>
      <c r="C617" s="224"/>
      <c r="D617" s="226"/>
      <c r="E617" s="224" t="s">
        <v>160</v>
      </c>
      <c r="F617" s="225" t="e">
        <f t="shared" ref="F617:F625" si="23">B617</f>
        <v>#REF!</v>
      </c>
      <c r="G617" s="225"/>
    </row>
    <row r="618" spans="1:7" ht="21.75" customHeight="1">
      <c r="A618" s="224" t="s">
        <v>161</v>
      </c>
      <c r="B618" s="225" t="e">
        <f>#REF!</f>
        <v>#REF!</v>
      </c>
      <c r="C618" s="224"/>
      <c r="D618" s="226"/>
      <c r="E618" s="224" t="s">
        <v>161</v>
      </c>
      <c r="F618" s="225" t="e">
        <f t="shared" si="23"/>
        <v>#REF!</v>
      </c>
      <c r="G618" s="225"/>
    </row>
    <row r="619" spans="1:7" ht="21.75" customHeight="1">
      <c r="A619" s="224" t="s">
        <v>162</v>
      </c>
      <c r="B619" s="225" t="e">
        <f>#REF!</f>
        <v>#REF!</v>
      </c>
      <c r="C619" s="224"/>
      <c r="D619" s="226"/>
      <c r="E619" s="224" t="s">
        <v>162</v>
      </c>
      <c r="F619" s="225" t="e">
        <f t="shared" si="23"/>
        <v>#REF!</v>
      </c>
      <c r="G619" s="225"/>
    </row>
    <row r="620" spans="1:7" ht="21.75" customHeight="1">
      <c r="A620" s="224" t="s">
        <v>163</v>
      </c>
      <c r="B620" s="225" t="e">
        <f>#REF!</f>
        <v>#REF!</v>
      </c>
      <c r="C620" s="224"/>
      <c r="D620" s="226"/>
      <c r="E620" s="224" t="s">
        <v>163</v>
      </c>
      <c r="F620" s="225" t="e">
        <f t="shared" si="23"/>
        <v>#REF!</v>
      </c>
      <c r="G620" s="225"/>
    </row>
    <row r="621" spans="1:7" ht="21.75" customHeight="1">
      <c r="A621" s="224" t="s">
        <v>164</v>
      </c>
      <c r="B621" s="225" t="e">
        <f>#REF!</f>
        <v>#REF!</v>
      </c>
      <c r="C621" s="224"/>
      <c r="D621" s="226"/>
      <c r="E621" s="224" t="s">
        <v>164</v>
      </c>
      <c r="F621" s="225" t="e">
        <f t="shared" si="23"/>
        <v>#REF!</v>
      </c>
      <c r="G621" s="225"/>
    </row>
    <row r="622" spans="1:7" ht="21.75" customHeight="1">
      <c r="A622" s="224" t="s">
        <v>165</v>
      </c>
      <c r="B622" s="225" t="e">
        <f>#REF!</f>
        <v>#REF!</v>
      </c>
      <c r="C622" s="224"/>
      <c r="D622" s="226"/>
      <c r="E622" s="224" t="s">
        <v>165</v>
      </c>
      <c r="F622" s="225" t="e">
        <f t="shared" si="23"/>
        <v>#REF!</v>
      </c>
      <c r="G622" s="225"/>
    </row>
    <row r="623" spans="1:7" ht="21.75" customHeight="1">
      <c r="A623" s="224" t="s">
        <v>166</v>
      </c>
      <c r="B623" s="225" t="e">
        <f>#REF!</f>
        <v>#REF!</v>
      </c>
      <c r="C623" s="224"/>
      <c r="D623" s="226"/>
      <c r="E623" s="224" t="s">
        <v>166</v>
      </c>
      <c r="F623" s="225" t="e">
        <f t="shared" si="23"/>
        <v>#REF!</v>
      </c>
      <c r="G623" s="225"/>
    </row>
    <row r="624" spans="1:7" ht="21.75" customHeight="1">
      <c r="A624" s="224" t="s">
        <v>167</v>
      </c>
      <c r="B624" s="225" t="e">
        <f>#REF!</f>
        <v>#REF!</v>
      </c>
      <c r="C624" s="224"/>
      <c r="D624" s="226"/>
      <c r="E624" s="224" t="s">
        <v>167</v>
      </c>
      <c r="F624" s="225" t="e">
        <f t="shared" si="23"/>
        <v>#REF!</v>
      </c>
      <c r="G624" s="225"/>
    </row>
    <row r="625" spans="1:7" ht="21.75" customHeight="1">
      <c r="A625" s="224" t="s">
        <v>168</v>
      </c>
      <c r="B625" s="225" t="e">
        <f>#REF!</f>
        <v>#REF!</v>
      </c>
      <c r="C625" s="224"/>
      <c r="D625" s="226"/>
      <c r="E625" s="224" t="s">
        <v>168</v>
      </c>
      <c r="F625" s="225" t="e">
        <f t="shared" si="23"/>
        <v>#REF!</v>
      </c>
      <c r="G625" s="225"/>
    </row>
    <row r="626" spans="1:7" ht="21.75" customHeight="1">
      <c r="A626" s="226"/>
      <c r="B626" s="227"/>
      <c r="C626" s="226"/>
      <c r="D626" s="226"/>
      <c r="E626" s="226"/>
      <c r="F626" s="227"/>
      <c r="G626" s="227"/>
    </row>
    <row r="627" spans="1:7" ht="21.75" customHeight="1">
      <c r="A627" s="226"/>
      <c r="B627" s="227"/>
      <c r="C627" s="226"/>
      <c r="D627" s="226"/>
      <c r="E627" s="226"/>
      <c r="F627" s="227"/>
      <c r="G627" s="227"/>
    </row>
    <row r="628" spans="1:7" ht="21.75" customHeight="1">
      <c r="A628" s="226"/>
      <c r="B628" s="227"/>
      <c r="C628" s="226"/>
      <c r="D628" s="226"/>
      <c r="E628" s="226"/>
      <c r="F628" s="227"/>
      <c r="G628" s="227"/>
    </row>
    <row r="629" spans="1:7" ht="21.75" customHeight="1">
      <c r="A629" s="224" t="s">
        <v>169</v>
      </c>
      <c r="B629" s="225" t="e">
        <f>#REF!</f>
        <v>#REF!</v>
      </c>
      <c r="C629" s="224"/>
      <c r="D629" s="226"/>
      <c r="E629" s="224" t="s">
        <v>169</v>
      </c>
      <c r="F629" s="225" t="e">
        <f>B629</f>
        <v>#REF!</v>
      </c>
      <c r="G629" s="225"/>
    </row>
    <row r="630" spans="1:7" ht="21.75" customHeight="1">
      <c r="A630" s="224" t="s">
        <v>170</v>
      </c>
      <c r="B630" s="225" t="e">
        <f>#REF!</f>
        <v>#REF!</v>
      </c>
      <c r="C630" s="224"/>
      <c r="D630" s="226"/>
      <c r="E630" s="224" t="s">
        <v>170</v>
      </c>
      <c r="F630" s="225" t="e">
        <f>B630</f>
        <v>#REF!</v>
      </c>
      <c r="G630" s="225"/>
    </row>
    <row r="631" spans="1:7" ht="21.75" customHeight="1">
      <c r="A631" s="224" t="s">
        <v>171</v>
      </c>
      <c r="B631" s="225" t="e">
        <f>#REF!</f>
        <v>#REF!</v>
      </c>
      <c r="C631" s="224"/>
      <c r="D631" s="226"/>
      <c r="E631" s="224" t="s">
        <v>171</v>
      </c>
      <c r="F631" s="225" t="e">
        <f>B631</f>
        <v>#REF!</v>
      </c>
      <c r="G631" s="225"/>
    </row>
    <row r="632" spans="1:7" ht="21.75" customHeight="1">
      <c r="A632" s="224" t="s">
        <v>172</v>
      </c>
      <c r="B632" s="225" t="e">
        <f>#REF!</f>
        <v>#REF!</v>
      </c>
      <c r="C632" s="224"/>
      <c r="D632" s="226"/>
      <c r="E632" s="224" t="s">
        <v>172</v>
      </c>
      <c r="F632" s="225" t="e">
        <f>B632</f>
        <v>#REF!</v>
      </c>
      <c r="G632" s="225"/>
    </row>
    <row r="633" spans="1:7" ht="21.75" customHeight="1">
      <c r="A633" s="226"/>
      <c r="B633" s="227"/>
      <c r="C633" s="226"/>
      <c r="D633" s="226"/>
      <c r="E633" s="226"/>
      <c r="F633" s="227"/>
      <c r="G633" s="227"/>
    </row>
    <row r="634" spans="1:7" ht="21.75" customHeight="1">
      <c r="A634" s="226"/>
      <c r="B634" s="227"/>
      <c r="C634" s="226"/>
      <c r="D634" s="226"/>
      <c r="E634" s="226"/>
      <c r="F634" s="227"/>
      <c r="G634" s="227"/>
    </row>
    <row r="635" spans="1:7" ht="21.75" customHeight="1">
      <c r="A635" s="224" t="s">
        <v>173</v>
      </c>
      <c r="B635" s="225" t="e">
        <f>#REF!</f>
        <v>#REF!</v>
      </c>
      <c r="C635" s="224"/>
      <c r="D635" s="226"/>
      <c r="E635" s="224" t="s">
        <v>173</v>
      </c>
      <c r="F635" s="225" t="e">
        <f>B635</f>
        <v>#REF!</v>
      </c>
      <c r="G635" s="225"/>
    </row>
    <row r="636" spans="1:7" ht="21.75" customHeight="1">
      <c r="A636" s="224" t="s">
        <v>184</v>
      </c>
      <c r="B636" s="225" t="e">
        <f>#REF!</f>
        <v>#REF!</v>
      </c>
      <c r="C636" s="224"/>
      <c r="D636" s="226"/>
      <c r="E636" s="224" t="s">
        <v>184</v>
      </c>
      <c r="F636" s="225" t="e">
        <f>B636</f>
        <v>#REF!</v>
      </c>
      <c r="G636" s="225"/>
    </row>
    <row r="637" spans="1:7" ht="21.75" customHeight="1">
      <c r="A637" s="226"/>
      <c r="B637" s="227"/>
      <c r="C637" s="226"/>
      <c r="D637" s="226"/>
      <c r="E637" s="226"/>
      <c r="F637" s="227"/>
      <c r="G637" s="227"/>
    </row>
    <row r="638" spans="1:7" ht="21.75" customHeight="1">
      <c r="A638" s="226"/>
      <c r="B638" s="227"/>
      <c r="C638" s="226"/>
      <c r="D638" s="226"/>
      <c r="E638" s="226"/>
      <c r="F638" s="227"/>
      <c r="G638" s="227"/>
    </row>
    <row r="639" spans="1:7" ht="21.75" customHeight="1">
      <c r="A639" s="226"/>
      <c r="B639" s="227"/>
      <c r="C639" s="226"/>
      <c r="D639" s="226"/>
      <c r="E639" s="226"/>
      <c r="F639" s="227"/>
      <c r="G639" s="227"/>
    </row>
    <row r="640" spans="1:7" ht="21.75" customHeight="1">
      <c r="A640" s="226"/>
      <c r="B640" s="227"/>
      <c r="C640" s="226"/>
      <c r="D640" s="226"/>
      <c r="E640" s="226"/>
      <c r="F640" s="227"/>
      <c r="G640" s="227"/>
    </row>
    <row r="641" spans="1:7" ht="21.75" customHeight="1">
      <c r="A641" s="228" t="s">
        <v>135</v>
      </c>
      <c r="B641" s="222" t="e">
        <f>SUM(B614:B640)</f>
        <v>#REF!</v>
      </c>
      <c r="C641" s="228"/>
      <c r="E641" s="228" t="s">
        <v>135</v>
      </c>
      <c r="F641" s="225" t="e">
        <f>SUM(F614:F640)</f>
        <v>#REF!</v>
      </c>
      <c r="G641" s="222"/>
    </row>
    <row r="642" spans="1:7" ht="21.75" customHeight="1">
      <c r="F642" s="227"/>
    </row>
    <row r="643" spans="1:7" ht="24" customHeight="1">
      <c r="A643" s="601" t="s">
        <v>151</v>
      </c>
      <c r="B643" s="601"/>
      <c r="C643" s="601"/>
      <c r="D643" s="219"/>
      <c r="E643" s="601" t="s">
        <v>151</v>
      </c>
      <c r="F643" s="601"/>
      <c r="G643" s="601"/>
    </row>
    <row r="644" spans="1:7" ht="24" customHeight="1">
      <c r="A644" s="220"/>
      <c r="B644" s="221"/>
      <c r="C644" s="220"/>
      <c r="D644" s="220"/>
      <c r="E644" s="220"/>
      <c r="F644" s="221"/>
      <c r="G644" s="221"/>
    </row>
    <row r="645" spans="1:7" ht="21.75" customHeight="1">
      <c r="A645" s="220" t="s">
        <v>152</v>
      </c>
      <c r="B645" s="602">
        <f ca="1">$B609</f>
        <v>46028</v>
      </c>
      <c r="C645" s="602"/>
      <c r="D645" s="220"/>
      <c r="E645" s="220" t="s">
        <v>152</v>
      </c>
      <c r="F645" s="602">
        <f ca="1">B645</f>
        <v>46028</v>
      </c>
      <c r="G645" s="602"/>
    </row>
    <row r="646" spans="1:7" ht="21.75" customHeight="1">
      <c r="A646" s="220" t="s">
        <v>153</v>
      </c>
      <c r="B646" s="608" t="e">
        <f>#REF!</f>
        <v>#REF!</v>
      </c>
      <c r="C646" s="608"/>
      <c r="D646" s="220"/>
      <c r="E646" s="220" t="s">
        <v>153</v>
      </c>
      <c r="F646" s="608" t="e">
        <f>B646</f>
        <v>#REF!</v>
      </c>
      <c r="G646" s="608"/>
    </row>
    <row r="648" spans="1:7" ht="21.75" customHeight="1">
      <c r="A648" s="605" t="s">
        <v>154</v>
      </c>
      <c r="B648" s="605" t="s">
        <v>155</v>
      </c>
      <c r="C648" s="605"/>
      <c r="E648" s="605" t="s">
        <v>154</v>
      </c>
      <c r="F648" s="605" t="s">
        <v>155</v>
      </c>
      <c r="G648" s="605"/>
    </row>
    <row r="649" spans="1:7" ht="21.75" customHeight="1">
      <c r="A649" s="605"/>
      <c r="B649" s="223" t="s">
        <v>156</v>
      </c>
      <c r="C649" s="223" t="s">
        <v>157</v>
      </c>
      <c r="E649" s="605"/>
      <c r="F649" s="223" t="s">
        <v>156</v>
      </c>
      <c r="G649" s="223" t="s">
        <v>157</v>
      </c>
    </row>
    <row r="650" spans="1:7" ht="21.75" customHeight="1">
      <c r="A650" s="224" t="s">
        <v>158</v>
      </c>
      <c r="B650" s="225">
        <f>production!$D29</f>
        <v>0</v>
      </c>
      <c r="C650" s="224"/>
      <c r="D650" s="226"/>
      <c r="E650" s="224" t="s">
        <v>158</v>
      </c>
      <c r="F650" s="225">
        <f>B650</f>
        <v>0</v>
      </c>
      <c r="G650" s="225"/>
    </row>
    <row r="651" spans="1:7" ht="21.75" customHeight="1">
      <c r="A651" s="224" t="s">
        <v>159</v>
      </c>
      <c r="B651" s="225">
        <f>production!$E29</f>
        <v>0</v>
      </c>
      <c r="C651" s="224"/>
      <c r="D651" s="226"/>
      <c r="E651" s="224" t="s">
        <v>159</v>
      </c>
      <c r="F651" s="225">
        <f>B651</f>
        <v>0</v>
      </c>
      <c r="G651" s="225"/>
    </row>
    <row r="652" spans="1:7" ht="21.75" customHeight="1">
      <c r="A652" s="226"/>
      <c r="B652" s="227"/>
      <c r="C652" s="226"/>
      <c r="D652" s="226"/>
      <c r="E652" s="226"/>
      <c r="F652" s="227"/>
      <c r="G652" s="227"/>
    </row>
    <row r="653" spans="1:7" ht="21.75" customHeight="1">
      <c r="A653" s="224" t="s">
        <v>160</v>
      </c>
      <c r="B653" s="225">
        <f>production!$I29</f>
        <v>0</v>
      </c>
      <c r="C653" s="224"/>
      <c r="D653" s="226"/>
      <c r="E653" s="224" t="s">
        <v>160</v>
      </c>
      <c r="F653" s="225">
        <f t="shared" ref="F653:F659" si="24">B653</f>
        <v>0</v>
      </c>
      <c r="G653" s="225"/>
    </row>
    <row r="654" spans="1:7" ht="21.75" customHeight="1">
      <c r="A654" s="224" t="s">
        <v>161</v>
      </c>
      <c r="B654" s="225">
        <f>production!$K29</f>
        <v>0</v>
      </c>
      <c r="C654" s="224"/>
      <c r="D654" s="226"/>
      <c r="E654" s="224" t="s">
        <v>161</v>
      </c>
      <c r="F654" s="225">
        <f t="shared" si="24"/>
        <v>0</v>
      </c>
      <c r="G654" s="225"/>
    </row>
    <row r="655" spans="1:7" ht="21.75" customHeight="1">
      <c r="A655" s="224" t="s">
        <v>162</v>
      </c>
      <c r="B655" s="225">
        <f>production!$L29</f>
        <v>0</v>
      </c>
      <c r="C655" s="224"/>
      <c r="D655" s="226"/>
      <c r="E655" s="224" t="s">
        <v>162</v>
      </c>
      <c r="F655" s="225">
        <f t="shared" si="24"/>
        <v>0</v>
      </c>
      <c r="G655" s="225"/>
    </row>
    <row r="656" spans="1:7" ht="21.75" customHeight="1">
      <c r="A656" s="224" t="s">
        <v>163</v>
      </c>
      <c r="B656" s="225">
        <f>production!$N29</f>
        <v>0</v>
      </c>
      <c r="C656" s="224"/>
      <c r="D656" s="226"/>
      <c r="E656" s="224" t="s">
        <v>163</v>
      </c>
      <c r="F656" s="225">
        <f t="shared" si="24"/>
        <v>0</v>
      </c>
      <c r="G656" s="225"/>
    </row>
    <row r="657" spans="1:7" ht="21.75" customHeight="1">
      <c r="A657" s="224" t="s">
        <v>164</v>
      </c>
      <c r="B657" s="225">
        <f>production!$Q29</f>
        <v>0</v>
      </c>
      <c r="C657" s="224"/>
      <c r="D657" s="226"/>
      <c r="E657" s="224" t="s">
        <v>164</v>
      </c>
      <c r="F657" s="225">
        <f t="shared" si="24"/>
        <v>0</v>
      </c>
      <c r="G657" s="225"/>
    </row>
    <row r="658" spans="1:7" ht="21.75" customHeight="1">
      <c r="A658" s="224" t="s">
        <v>165</v>
      </c>
      <c r="B658" s="225">
        <f>production!$R29</f>
        <v>0</v>
      </c>
      <c r="C658" s="224"/>
      <c r="D658" s="226"/>
      <c r="E658" s="224" t="s">
        <v>165</v>
      </c>
      <c r="F658" s="225">
        <f t="shared" si="24"/>
        <v>0</v>
      </c>
      <c r="G658" s="225"/>
    </row>
    <row r="659" spans="1:7" ht="21.75" customHeight="1">
      <c r="A659" s="224" t="s">
        <v>166</v>
      </c>
      <c r="B659" s="225">
        <f>production!$S29</f>
        <v>0</v>
      </c>
      <c r="C659" s="224"/>
      <c r="D659" s="226"/>
      <c r="E659" s="224" t="s">
        <v>166</v>
      </c>
      <c r="F659" s="225">
        <f t="shared" si="24"/>
        <v>0</v>
      </c>
      <c r="G659" s="225"/>
    </row>
    <row r="660" spans="1:7" ht="21.75" customHeight="1">
      <c r="A660" s="226"/>
      <c r="B660" s="227"/>
      <c r="C660" s="226"/>
      <c r="D660" s="226"/>
      <c r="E660" s="226"/>
      <c r="F660" s="227"/>
      <c r="G660" s="227"/>
    </row>
    <row r="661" spans="1:7" ht="21.75" customHeight="1">
      <c r="A661" s="226"/>
      <c r="B661" s="227"/>
      <c r="C661" s="226"/>
      <c r="D661" s="226"/>
      <c r="E661" s="226"/>
      <c r="F661" s="227"/>
      <c r="G661" s="227"/>
    </row>
    <row r="662" spans="1:7" ht="21.75" customHeight="1">
      <c r="A662" s="226"/>
      <c r="B662" s="227"/>
      <c r="C662" s="226"/>
      <c r="D662" s="226"/>
      <c r="E662" s="226"/>
      <c r="F662" s="227"/>
      <c r="G662" s="227"/>
    </row>
    <row r="663" spans="1:7" ht="21.75" customHeight="1">
      <c r="A663" s="224" t="s">
        <v>185</v>
      </c>
      <c r="B663" s="225">
        <f>production!$Y29</f>
        <v>0</v>
      </c>
      <c r="C663" s="224"/>
      <c r="D663" s="226"/>
      <c r="E663" s="224" t="s">
        <v>185</v>
      </c>
      <c r="F663" s="225">
        <f t="shared" ref="F663:F668" si="25">B663</f>
        <v>0</v>
      </c>
      <c r="G663" s="225"/>
    </row>
    <row r="664" spans="1:7" ht="21.75" customHeight="1">
      <c r="A664" s="224" t="s">
        <v>186</v>
      </c>
      <c r="B664" s="225">
        <f>production!$Z29</f>
        <v>0</v>
      </c>
      <c r="C664" s="224"/>
      <c r="D664" s="226"/>
      <c r="E664" s="224" t="s">
        <v>186</v>
      </c>
      <c r="F664" s="225">
        <f t="shared" si="25"/>
        <v>0</v>
      </c>
      <c r="G664" s="225"/>
    </row>
    <row r="665" spans="1:7" ht="21.75" customHeight="1">
      <c r="A665" s="224" t="s">
        <v>169</v>
      </c>
      <c r="B665" s="225">
        <f>production!$AC29</f>
        <v>0</v>
      </c>
      <c r="C665" s="224"/>
      <c r="D665" s="226"/>
      <c r="E665" s="224" t="s">
        <v>169</v>
      </c>
      <c r="F665" s="225">
        <f t="shared" si="25"/>
        <v>0</v>
      </c>
      <c r="G665" s="225"/>
    </row>
    <row r="666" spans="1:7" ht="21.75" customHeight="1">
      <c r="A666" s="224" t="s">
        <v>170</v>
      </c>
      <c r="B666" s="225">
        <f>production!$AD29</f>
        <v>0</v>
      </c>
      <c r="C666" s="224"/>
      <c r="D666" s="226"/>
      <c r="E666" s="224" t="s">
        <v>170</v>
      </c>
      <c r="F666" s="225">
        <f t="shared" si="25"/>
        <v>0</v>
      </c>
      <c r="G666" s="225"/>
    </row>
    <row r="667" spans="1:7" ht="21.75" customHeight="1">
      <c r="A667" s="224" t="s">
        <v>171</v>
      </c>
      <c r="B667" s="225">
        <f>production!$AI29</f>
        <v>0</v>
      </c>
      <c r="C667" s="224"/>
      <c r="D667" s="226"/>
      <c r="E667" s="224" t="s">
        <v>171</v>
      </c>
      <c r="F667" s="225">
        <f t="shared" si="25"/>
        <v>0</v>
      </c>
      <c r="G667" s="225"/>
    </row>
    <row r="668" spans="1:7" ht="21.75" customHeight="1">
      <c r="A668" s="224" t="s">
        <v>172</v>
      </c>
      <c r="B668" s="225">
        <f>production!$AJ29</f>
        <v>0</v>
      </c>
      <c r="C668" s="224"/>
      <c r="D668" s="226"/>
      <c r="E668" s="224" t="s">
        <v>172</v>
      </c>
      <c r="F668" s="225">
        <f t="shared" si="25"/>
        <v>0</v>
      </c>
      <c r="G668" s="225"/>
    </row>
    <row r="669" spans="1:7" ht="21.75" customHeight="1">
      <c r="A669" s="226"/>
      <c r="B669" s="227"/>
      <c r="C669" s="226"/>
      <c r="D669" s="226"/>
      <c r="E669" s="226"/>
      <c r="F669" s="227"/>
      <c r="G669" s="227"/>
    </row>
    <row r="670" spans="1:7" ht="21.75" customHeight="1">
      <c r="A670" s="226"/>
      <c r="B670" s="227"/>
      <c r="C670" s="226"/>
      <c r="D670" s="226"/>
      <c r="E670" s="226"/>
      <c r="F670" s="227"/>
      <c r="G670" s="227"/>
    </row>
    <row r="671" spans="1:7" ht="21.75" customHeight="1">
      <c r="A671" s="224" t="s">
        <v>173</v>
      </c>
      <c r="B671" s="225">
        <f>production!$AX29</f>
        <v>0</v>
      </c>
      <c r="C671" s="224"/>
      <c r="D671" s="226"/>
      <c r="E671" s="224" t="s">
        <v>173</v>
      </c>
      <c r="F671" s="225">
        <f>B671</f>
        <v>0</v>
      </c>
      <c r="G671" s="225"/>
    </row>
    <row r="672" spans="1:7" ht="21.75" customHeight="1">
      <c r="A672" s="224" t="s">
        <v>184</v>
      </c>
      <c r="B672" s="225">
        <f>production!$AZ29</f>
        <v>0</v>
      </c>
      <c r="C672" s="224"/>
      <c r="D672" s="226"/>
      <c r="E672" s="224" t="s">
        <v>184</v>
      </c>
      <c r="F672" s="225">
        <f>B672</f>
        <v>0</v>
      </c>
      <c r="G672" s="225"/>
    </row>
    <row r="673" spans="1:7" ht="21.75" customHeight="1">
      <c r="A673" s="226"/>
      <c r="B673" s="227"/>
      <c r="C673" s="226"/>
      <c r="D673" s="226"/>
      <c r="E673" s="226"/>
      <c r="F673" s="227"/>
      <c r="G673" s="227"/>
    </row>
    <row r="674" spans="1:7" ht="21.75" customHeight="1">
      <c r="A674" s="226"/>
      <c r="B674" s="227"/>
      <c r="C674" s="226"/>
      <c r="D674" s="226"/>
      <c r="E674" s="226"/>
      <c r="F674" s="227"/>
      <c r="G674" s="227"/>
    </row>
    <row r="675" spans="1:7" ht="21.75" customHeight="1">
      <c r="A675" s="226"/>
      <c r="B675" s="227"/>
      <c r="C675" s="226"/>
      <c r="D675" s="226"/>
      <c r="E675" s="226"/>
      <c r="F675" s="227"/>
      <c r="G675" s="227"/>
    </row>
    <row r="676" spans="1:7" ht="21.75" customHeight="1">
      <c r="A676" s="226"/>
      <c r="B676" s="227"/>
      <c r="C676" s="226"/>
      <c r="D676" s="226"/>
      <c r="E676" s="226"/>
      <c r="F676" s="227"/>
      <c r="G676" s="227"/>
    </row>
    <row r="677" spans="1:7" ht="21.75" customHeight="1">
      <c r="A677" s="228" t="s">
        <v>135</v>
      </c>
      <c r="B677" s="222">
        <f>SUM(B650:B676)</f>
        <v>0</v>
      </c>
      <c r="C677" s="228"/>
      <c r="E677" s="228" t="s">
        <v>135</v>
      </c>
      <c r="F677" s="225">
        <f>SUM(F650:F676)</f>
        <v>0</v>
      </c>
      <c r="G677" s="222"/>
    </row>
    <row r="678" spans="1:7" ht="21.75" customHeight="1">
      <c r="F678" s="227"/>
    </row>
    <row r="679" spans="1:7" ht="24" customHeight="1">
      <c r="A679" s="601" t="s">
        <v>151</v>
      </c>
      <c r="B679" s="601"/>
      <c r="C679" s="601"/>
      <c r="D679" s="219"/>
      <c r="E679" s="601" t="s">
        <v>151</v>
      </c>
      <c r="F679" s="601"/>
      <c r="G679" s="601"/>
    </row>
    <row r="680" spans="1:7" ht="21.75" customHeight="1">
      <c r="A680" s="220"/>
      <c r="B680" s="221"/>
      <c r="C680" s="220"/>
      <c r="D680" s="220"/>
      <c r="E680" s="220"/>
      <c r="F680" s="221"/>
      <c r="G680" s="221"/>
    </row>
    <row r="681" spans="1:7" ht="21.75" customHeight="1">
      <c r="A681" s="220" t="s">
        <v>152</v>
      </c>
      <c r="B681" s="602">
        <f ca="1">$B645</f>
        <v>46028</v>
      </c>
      <c r="C681" s="602"/>
      <c r="D681" s="220"/>
      <c r="E681" s="220" t="s">
        <v>152</v>
      </c>
      <c r="F681" s="602">
        <f ca="1">B681</f>
        <v>46028</v>
      </c>
      <c r="G681" s="602"/>
    </row>
    <row r="682" spans="1:7" ht="21.75" customHeight="1">
      <c r="A682" s="220" t="s">
        <v>153</v>
      </c>
      <c r="B682" s="608" t="str">
        <f>production!B38</f>
        <v>LIBRE</v>
      </c>
      <c r="C682" s="608"/>
      <c r="D682" s="220"/>
      <c r="E682" s="220" t="s">
        <v>153</v>
      </c>
      <c r="F682" s="608" t="str">
        <f>B682</f>
        <v>LIBRE</v>
      </c>
      <c r="G682" s="608"/>
    </row>
    <row r="684" spans="1:7" ht="21.75" customHeight="1">
      <c r="A684" s="605" t="s">
        <v>154</v>
      </c>
      <c r="B684" s="605" t="s">
        <v>155</v>
      </c>
      <c r="C684" s="605"/>
      <c r="E684" s="605" t="s">
        <v>154</v>
      </c>
      <c r="F684" s="605" t="s">
        <v>155</v>
      </c>
      <c r="G684" s="605"/>
    </row>
    <row r="685" spans="1:7" ht="21.75" customHeight="1">
      <c r="A685" s="605"/>
      <c r="B685" s="223" t="s">
        <v>156</v>
      </c>
      <c r="C685" s="223" t="s">
        <v>157</v>
      </c>
      <c r="E685" s="605"/>
      <c r="F685" s="223" t="s">
        <v>156</v>
      </c>
      <c r="G685" s="223" t="s">
        <v>157</v>
      </c>
    </row>
    <row r="686" spans="1:7" ht="21.75" customHeight="1">
      <c r="A686" s="224" t="s">
        <v>158</v>
      </c>
      <c r="B686" s="225">
        <f>production!$D38</f>
        <v>0</v>
      </c>
      <c r="C686" s="224"/>
      <c r="D686" s="226"/>
      <c r="E686" s="224" t="s">
        <v>158</v>
      </c>
      <c r="F686" s="225">
        <f>B686</f>
        <v>0</v>
      </c>
      <c r="G686" s="225"/>
    </row>
    <row r="687" spans="1:7" ht="21.75" customHeight="1">
      <c r="A687" s="224" t="s">
        <v>159</v>
      </c>
      <c r="B687" s="225">
        <f>production!$E38</f>
        <v>0</v>
      </c>
      <c r="C687" s="224"/>
      <c r="D687" s="226"/>
      <c r="E687" s="224" t="s">
        <v>159</v>
      </c>
      <c r="F687" s="225">
        <f>B687</f>
        <v>0</v>
      </c>
      <c r="G687" s="225"/>
    </row>
    <row r="688" spans="1:7" ht="21.75" customHeight="1">
      <c r="A688" s="226"/>
      <c r="B688" s="227"/>
      <c r="C688" s="226"/>
      <c r="D688" s="226"/>
      <c r="E688" s="226"/>
      <c r="F688" s="227"/>
      <c r="G688" s="227"/>
    </row>
    <row r="689" spans="1:7" ht="21.75" customHeight="1">
      <c r="A689" s="224" t="s">
        <v>160</v>
      </c>
      <c r="B689" s="225">
        <f>production!$I38</f>
        <v>0</v>
      </c>
      <c r="C689" s="224"/>
      <c r="D689" s="226"/>
      <c r="E689" s="224" t="s">
        <v>160</v>
      </c>
      <c r="F689" s="225">
        <f t="shared" ref="F689:F697" si="26">B689</f>
        <v>0</v>
      </c>
      <c r="G689" s="225"/>
    </row>
    <row r="690" spans="1:7" ht="21.75" customHeight="1">
      <c r="A690" s="224" t="s">
        <v>161</v>
      </c>
      <c r="B690" s="225">
        <f>production!$K38</f>
        <v>0</v>
      </c>
      <c r="C690" s="224"/>
      <c r="D690" s="226"/>
      <c r="E690" s="224" t="s">
        <v>161</v>
      </c>
      <c r="F690" s="225">
        <f t="shared" si="26"/>
        <v>0</v>
      </c>
      <c r="G690" s="225"/>
    </row>
    <row r="691" spans="1:7" ht="21.75" customHeight="1">
      <c r="A691" s="224" t="s">
        <v>162</v>
      </c>
      <c r="B691" s="225">
        <f>production!$L38</f>
        <v>0</v>
      </c>
      <c r="C691" s="224"/>
      <c r="D691" s="226"/>
      <c r="E691" s="224" t="s">
        <v>162</v>
      </c>
      <c r="F691" s="225">
        <f t="shared" si="26"/>
        <v>0</v>
      </c>
      <c r="G691" s="225"/>
    </row>
    <row r="692" spans="1:7" ht="21.75" customHeight="1">
      <c r="A692" s="224" t="s">
        <v>163</v>
      </c>
      <c r="B692" s="225">
        <f>production!$N38</f>
        <v>0</v>
      </c>
      <c r="C692" s="224"/>
      <c r="D692" s="226"/>
      <c r="E692" s="224" t="s">
        <v>163</v>
      </c>
      <c r="F692" s="225">
        <f t="shared" si="26"/>
        <v>0</v>
      </c>
      <c r="G692" s="225"/>
    </row>
    <row r="693" spans="1:7" ht="21.75" customHeight="1">
      <c r="A693" s="224" t="s">
        <v>164</v>
      </c>
      <c r="B693" s="225">
        <f>production!$Q38</f>
        <v>0</v>
      </c>
      <c r="C693" s="224"/>
      <c r="D693" s="226"/>
      <c r="E693" s="224" t="s">
        <v>164</v>
      </c>
      <c r="F693" s="225">
        <f t="shared" si="26"/>
        <v>0</v>
      </c>
      <c r="G693" s="225"/>
    </row>
    <row r="694" spans="1:7" ht="21.75" customHeight="1">
      <c r="A694" s="224" t="s">
        <v>165</v>
      </c>
      <c r="B694" s="225">
        <f>production!$R38</f>
        <v>0</v>
      </c>
      <c r="C694" s="224"/>
      <c r="D694" s="226"/>
      <c r="E694" s="224" t="s">
        <v>165</v>
      </c>
      <c r="F694" s="225">
        <f t="shared" si="26"/>
        <v>0</v>
      </c>
      <c r="G694" s="225"/>
    </row>
    <row r="695" spans="1:7" ht="21.75" customHeight="1">
      <c r="A695" s="224" t="s">
        <v>166</v>
      </c>
      <c r="B695" s="225">
        <f>production!$S38</f>
        <v>0</v>
      </c>
      <c r="C695" s="224"/>
      <c r="D695" s="226"/>
      <c r="E695" s="224" t="s">
        <v>166</v>
      </c>
      <c r="F695" s="225">
        <f t="shared" si="26"/>
        <v>0</v>
      </c>
      <c r="G695" s="225"/>
    </row>
    <row r="696" spans="1:7" ht="21.75" customHeight="1">
      <c r="A696" s="224" t="s">
        <v>167</v>
      </c>
      <c r="B696" s="225">
        <f>production!$U38</f>
        <v>0</v>
      </c>
      <c r="C696" s="224"/>
      <c r="D696" s="226"/>
      <c r="E696" s="224" t="s">
        <v>167</v>
      </c>
      <c r="F696" s="225">
        <f t="shared" si="26"/>
        <v>0</v>
      </c>
      <c r="G696" s="225"/>
    </row>
    <row r="697" spans="1:7" ht="21.75" customHeight="1">
      <c r="A697" s="224" t="s">
        <v>168</v>
      </c>
      <c r="B697" s="225">
        <f>production!$V38</f>
        <v>0</v>
      </c>
      <c r="C697" s="224"/>
      <c r="D697" s="226"/>
      <c r="E697" s="224" t="s">
        <v>168</v>
      </c>
      <c r="F697" s="225">
        <f t="shared" si="26"/>
        <v>0</v>
      </c>
      <c r="G697" s="225"/>
    </row>
    <row r="698" spans="1:7" ht="21.75" customHeight="1">
      <c r="A698" s="226"/>
      <c r="B698" s="227"/>
      <c r="C698" s="226"/>
      <c r="D698" s="226"/>
      <c r="E698" s="226"/>
      <c r="F698" s="227"/>
      <c r="G698" s="227"/>
    </row>
    <row r="699" spans="1:7" ht="21.75" customHeight="1">
      <c r="A699" s="226"/>
      <c r="B699" s="227"/>
      <c r="C699" s="226"/>
      <c r="D699" s="226"/>
      <c r="E699" s="226"/>
      <c r="F699" s="227"/>
      <c r="G699" s="227"/>
    </row>
    <row r="700" spans="1:7" ht="21.75" customHeight="1">
      <c r="A700" s="226"/>
      <c r="B700" s="227"/>
      <c r="C700" s="226"/>
      <c r="D700" s="226"/>
      <c r="E700" s="226"/>
      <c r="F700" s="227"/>
      <c r="G700" s="227"/>
    </row>
    <row r="701" spans="1:7" ht="21.75" customHeight="1">
      <c r="A701" s="224" t="s">
        <v>169</v>
      </c>
      <c r="B701" s="225">
        <f>production!$AC38</f>
        <v>0</v>
      </c>
      <c r="C701" s="224"/>
      <c r="D701" s="226"/>
      <c r="E701" s="224" t="s">
        <v>169</v>
      </c>
      <c r="F701" s="225">
        <f>B701</f>
        <v>0</v>
      </c>
      <c r="G701" s="225"/>
    </row>
    <row r="702" spans="1:7" ht="21.75" customHeight="1">
      <c r="A702" s="224" t="s">
        <v>170</v>
      </c>
      <c r="B702" s="225">
        <f>production!$AD38</f>
        <v>0</v>
      </c>
      <c r="C702" s="224"/>
      <c r="D702" s="226"/>
      <c r="E702" s="224" t="s">
        <v>170</v>
      </c>
      <c r="F702" s="225">
        <f>B702</f>
        <v>0</v>
      </c>
      <c r="G702" s="225"/>
    </row>
    <row r="703" spans="1:7" ht="21.75" customHeight="1">
      <c r="A703" s="224" t="s">
        <v>171</v>
      </c>
      <c r="B703" s="225">
        <f>production!$AI38</f>
        <v>0</v>
      </c>
      <c r="C703" s="224"/>
      <c r="D703" s="226"/>
      <c r="E703" s="224" t="s">
        <v>171</v>
      </c>
      <c r="F703" s="225">
        <f>B703</f>
        <v>0</v>
      </c>
      <c r="G703" s="225"/>
    </row>
    <row r="704" spans="1:7" ht="21.75" customHeight="1">
      <c r="A704" s="224" t="s">
        <v>172</v>
      </c>
      <c r="B704" s="225">
        <f>production!$AJ38</f>
        <v>0</v>
      </c>
      <c r="C704" s="224"/>
      <c r="D704" s="226"/>
      <c r="E704" s="224" t="s">
        <v>172</v>
      </c>
      <c r="F704" s="225">
        <f>B704</f>
        <v>0</v>
      </c>
      <c r="G704" s="225"/>
    </row>
    <row r="705" spans="1:7" ht="21.75" customHeight="1">
      <c r="A705" s="226"/>
      <c r="B705" s="227"/>
      <c r="C705" s="226"/>
      <c r="D705" s="226"/>
      <c r="E705" s="226"/>
      <c r="F705" s="227"/>
      <c r="G705" s="227"/>
    </row>
    <row r="706" spans="1:7" ht="21.75" customHeight="1">
      <c r="A706" s="226"/>
      <c r="B706" s="227"/>
      <c r="C706" s="226"/>
      <c r="D706" s="226"/>
      <c r="E706" s="226"/>
      <c r="F706" s="227"/>
      <c r="G706" s="227"/>
    </row>
    <row r="707" spans="1:7" ht="21.75" customHeight="1">
      <c r="A707" s="224" t="s">
        <v>173</v>
      </c>
      <c r="B707" s="225">
        <f>production!$AX38</f>
        <v>0</v>
      </c>
      <c r="C707" s="224"/>
      <c r="D707" s="226"/>
      <c r="E707" s="224" t="s">
        <v>173</v>
      </c>
      <c r="F707" s="225">
        <f>B707</f>
        <v>0</v>
      </c>
      <c r="G707" s="225"/>
    </row>
    <row r="708" spans="1:7" ht="21.75" customHeight="1">
      <c r="A708" s="224" t="s">
        <v>184</v>
      </c>
      <c r="B708" s="225">
        <f>production!$AZ38</f>
        <v>0</v>
      </c>
      <c r="C708" s="224"/>
      <c r="D708" s="226"/>
      <c r="E708" s="224" t="s">
        <v>184</v>
      </c>
      <c r="F708" s="225">
        <f>B708</f>
        <v>0</v>
      </c>
      <c r="G708" s="225"/>
    </row>
    <row r="709" spans="1:7" ht="21.75" customHeight="1">
      <c r="A709" s="226"/>
      <c r="B709" s="227"/>
      <c r="C709" s="226"/>
      <c r="D709" s="226"/>
      <c r="E709" s="226"/>
      <c r="F709" s="227"/>
      <c r="G709" s="227"/>
    </row>
    <row r="710" spans="1:7" ht="21.75" customHeight="1">
      <c r="A710" s="226"/>
      <c r="B710" s="227"/>
      <c r="C710" s="226"/>
      <c r="D710" s="226"/>
      <c r="E710" s="226"/>
      <c r="F710" s="227"/>
      <c r="G710" s="227"/>
    </row>
    <row r="711" spans="1:7" ht="21.75" customHeight="1">
      <c r="A711" s="226"/>
      <c r="B711" s="227"/>
      <c r="C711" s="226"/>
      <c r="D711" s="226"/>
      <c r="E711" s="226"/>
      <c r="F711" s="227"/>
      <c r="G711" s="227"/>
    </row>
    <row r="712" spans="1:7" ht="21.75" customHeight="1">
      <c r="A712" s="226"/>
      <c r="B712" s="227"/>
      <c r="C712" s="226"/>
      <c r="D712" s="226"/>
      <c r="E712" s="226"/>
      <c r="F712" s="227"/>
      <c r="G712" s="227"/>
    </row>
    <row r="713" spans="1:7" ht="21.75" customHeight="1">
      <c r="A713" s="228" t="s">
        <v>135</v>
      </c>
      <c r="B713" s="222">
        <f>SUM(B686:B712)</f>
        <v>0</v>
      </c>
      <c r="C713" s="228"/>
      <c r="E713" s="228" t="s">
        <v>135</v>
      </c>
      <c r="F713" s="225">
        <f>SUM(F686:F712)</f>
        <v>0</v>
      </c>
      <c r="G713" s="222"/>
    </row>
    <row r="714" spans="1:7" ht="21.75" customHeight="1">
      <c r="F714" s="227"/>
    </row>
    <row r="715" spans="1:7" ht="24" customHeight="1">
      <c r="A715" s="601" t="s">
        <v>151</v>
      </c>
      <c r="B715" s="601"/>
      <c r="C715" s="601"/>
      <c r="D715" s="219"/>
      <c r="E715" s="601" t="s">
        <v>151</v>
      </c>
      <c r="F715" s="601"/>
      <c r="G715" s="601"/>
    </row>
    <row r="716" spans="1:7" ht="21.75" customHeight="1">
      <c r="A716" s="220"/>
      <c r="B716" s="221"/>
      <c r="C716" s="220"/>
      <c r="D716" s="220"/>
      <c r="E716" s="220"/>
      <c r="F716" s="221"/>
      <c r="G716" s="221"/>
    </row>
    <row r="717" spans="1:7" ht="21.75" customHeight="1">
      <c r="A717" s="220" t="s">
        <v>152</v>
      </c>
      <c r="B717" s="602">
        <f ca="1">$B681</f>
        <v>46028</v>
      </c>
      <c r="C717" s="602"/>
      <c r="D717" s="220"/>
      <c r="E717" s="220" t="s">
        <v>152</v>
      </c>
      <c r="F717" s="602">
        <f ca="1">B717</f>
        <v>46028</v>
      </c>
      <c r="G717" s="602"/>
    </row>
    <row r="718" spans="1:7" ht="21.75" customHeight="1">
      <c r="A718" s="220" t="s">
        <v>153</v>
      </c>
      <c r="B718" s="608" t="e">
        <f>#REF!</f>
        <v>#REF!</v>
      </c>
      <c r="C718" s="608"/>
      <c r="D718" s="220"/>
      <c r="E718" s="220" t="s">
        <v>153</v>
      </c>
      <c r="F718" s="608" t="e">
        <f>B718</f>
        <v>#REF!</v>
      </c>
      <c r="G718" s="608"/>
    </row>
    <row r="720" spans="1:7" ht="21.75" customHeight="1">
      <c r="A720" s="605" t="s">
        <v>154</v>
      </c>
      <c r="B720" s="605" t="s">
        <v>155</v>
      </c>
      <c r="C720" s="605"/>
      <c r="E720" s="605" t="s">
        <v>154</v>
      </c>
      <c r="F720" s="605" t="s">
        <v>155</v>
      </c>
      <c r="G720" s="605"/>
    </row>
    <row r="721" spans="1:7" ht="21.75" customHeight="1">
      <c r="A721" s="605"/>
      <c r="B721" s="223" t="s">
        <v>156</v>
      </c>
      <c r="C721" s="223" t="s">
        <v>157</v>
      </c>
      <c r="E721" s="605"/>
      <c r="F721" s="223" t="s">
        <v>156</v>
      </c>
      <c r="G721" s="223" t="s">
        <v>157</v>
      </c>
    </row>
    <row r="722" spans="1:7" ht="21.75" customHeight="1">
      <c r="A722" s="224" t="s">
        <v>158</v>
      </c>
      <c r="B722" s="225" t="e">
        <f>#REF!</f>
        <v>#REF!</v>
      </c>
      <c r="C722" s="224"/>
      <c r="D722" s="226"/>
      <c r="E722" s="224" t="s">
        <v>158</v>
      </c>
      <c r="F722" s="225" t="e">
        <f t="shared" ref="F722:F748" si="27">B722</f>
        <v>#REF!</v>
      </c>
      <c r="G722" s="225"/>
    </row>
    <row r="723" spans="1:7" ht="21.75" customHeight="1">
      <c r="A723" s="224" t="s">
        <v>159</v>
      </c>
      <c r="B723" s="225" t="e">
        <f>#REF!</f>
        <v>#REF!</v>
      </c>
      <c r="C723" s="224"/>
      <c r="D723" s="226"/>
      <c r="E723" s="224" t="s">
        <v>159</v>
      </c>
      <c r="F723" s="225" t="e">
        <f t="shared" si="27"/>
        <v>#REF!</v>
      </c>
      <c r="G723" s="225"/>
    </row>
    <row r="724" spans="1:7" ht="21.75" customHeight="1">
      <c r="A724" s="224" t="s">
        <v>177</v>
      </c>
      <c r="B724" s="225" t="e">
        <f>#REF!</f>
        <v>#REF!</v>
      </c>
      <c r="C724" s="224"/>
      <c r="D724" s="226"/>
      <c r="E724" s="224" t="s">
        <v>177</v>
      </c>
      <c r="F724" s="225" t="e">
        <f t="shared" si="27"/>
        <v>#REF!</v>
      </c>
      <c r="G724" s="225"/>
    </row>
    <row r="725" spans="1:7" ht="21.75" customHeight="1">
      <c r="A725" s="224" t="s">
        <v>160</v>
      </c>
      <c r="B725" s="225" t="e">
        <f>#REF!</f>
        <v>#REF!</v>
      </c>
      <c r="C725" s="224"/>
      <c r="D725" s="226"/>
      <c r="E725" s="224" t="s">
        <v>160</v>
      </c>
      <c r="F725" s="225" t="e">
        <f t="shared" si="27"/>
        <v>#REF!</v>
      </c>
      <c r="G725" s="225"/>
    </row>
    <row r="726" spans="1:7" ht="21.75" customHeight="1">
      <c r="A726" s="224" t="s">
        <v>161</v>
      </c>
      <c r="B726" s="225" t="e">
        <f>#REF!</f>
        <v>#REF!</v>
      </c>
      <c r="C726" s="224"/>
      <c r="D726" s="226"/>
      <c r="E726" s="224" t="s">
        <v>161</v>
      </c>
      <c r="F726" s="225" t="e">
        <f t="shared" si="27"/>
        <v>#REF!</v>
      </c>
      <c r="G726" s="225"/>
    </row>
    <row r="727" spans="1:7" ht="21.75" customHeight="1">
      <c r="A727" s="224" t="s">
        <v>162</v>
      </c>
      <c r="B727" s="225" t="e">
        <f>#REF!</f>
        <v>#REF!</v>
      </c>
      <c r="C727" s="224"/>
      <c r="D727" s="226"/>
      <c r="E727" s="224" t="s">
        <v>162</v>
      </c>
      <c r="F727" s="225" t="e">
        <f t="shared" si="27"/>
        <v>#REF!</v>
      </c>
      <c r="G727" s="225"/>
    </row>
    <row r="728" spans="1:7" ht="21.75" customHeight="1">
      <c r="A728" s="224" t="s">
        <v>163</v>
      </c>
      <c r="B728" s="225" t="e">
        <f>#REF!</f>
        <v>#REF!</v>
      </c>
      <c r="C728" s="224"/>
      <c r="D728" s="226"/>
      <c r="E728" s="224" t="s">
        <v>163</v>
      </c>
      <c r="F728" s="225" t="e">
        <f t="shared" si="27"/>
        <v>#REF!</v>
      </c>
      <c r="G728" s="225"/>
    </row>
    <row r="729" spans="1:7" ht="21.75" customHeight="1">
      <c r="A729" s="224" t="s">
        <v>164</v>
      </c>
      <c r="B729" s="225" t="e">
        <f>#REF!</f>
        <v>#REF!</v>
      </c>
      <c r="C729" s="224"/>
      <c r="D729" s="226"/>
      <c r="E729" s="224" t="s">
        <v>164</v>
      </c>
      <c r="F729" s="225" t="e">
        <f t="shared" si="27"/>
        <v>#REF!</v>
      </c>
      <c r="G729" s="225"/>
    </row>
    <row r="730" spans="1:7" ht="21.75" customHeight="1">
      <c r="A730" s="224" t="s">
        <v>165</v>
      </c>
      <c r="B730" s="225" t="e">
        <f>#REF!</f>
        <v>#REF!</v>
      </c>
      <c r="C730" s="224"/>
      <c r="D730" s="226"/>
      <c r="E730" s="224" t="s">
        <v>165</v>
      </c>
      <c r="F730" s="225" t="e">
        <f t="shared" si="27"/>
        <v>#REF!</v>
      </c>
      <c r="G730" s="225"/>
    </row>
    <row r="731" spans="1:7" ht="21.75" customHeight="1">
      <c r="A731" s="224" t="s">
        <v>166</v>
      </c>
      <c r="B731" s="225" t="e">
        <f>#REF!</f>
        <v>#REF!</v>
      </c>
      <c r="C731" s="224"/>
      <c r="D731" s="226"/>
      <c r="E731" s="224" t="s">
        <v>166</v>
      </c>
      <c r="F731" s="225" t="e">
        <f t="shared" si="27"/>
        <v>#REF!</v>
      </c>
      <c r="G731" s="225"/>
    </row>
    <row r="732" spans="1:7" ht="21.75" customHeight="1">
      <c r="A732" s="224" t="s">
        <v>167</v>
      </c>
      <c r="B732" s="225" t="e">
        <f>#REF!</f>
        <v>#REF!</v>
      </c>
      <c r="C732" s="224"/>
      <c r="D732" s="226"/>
      <c r="E732" s="224" t="s">
        <v>167</v>
      </c>
      <c r="F732" s="225" t="e">
        <f t="shared" si="27"/>
        <v>#REF!</v>
      </c>
      <c r="G732" s="225"/>
    </row>
    <row r="733" spans="1:7" ht="21.75" customHeight="1">
      <c r="A733" s="224" t="s">
        <v>168</v>
      </c>
      <c r="B733" s="225" t="e">
        <f>#REF!</f>
        <v>#REF!</v>
      </c>
      <c r="C733" s="224"/>
      <c r="D733" s="226"/>
      <c r="E733" s="224" t="s">
        <v>168</v>
      </c>
      <c r="F733" s="225" t="e">
        <f t="shared" si="27"/>
        <v>#REF!</v>
      </c>
      <c r="G733" s="225"/>
    </row>
    <row r="734" spans="1:7" ht="21.75" customHeight="1">
      <c r="A734" s="224" t="s">
        <v>187</v>
      </c>
      <c r="B734" s="225" t="e">
        <f>#REF!</f>
        <v>#REF!</v>
      </c>
      <c r="C734" s="224"/>
      <c r="D734" s="226"/>
      <c r="E734" s="224" t="str">
        <f>A734</f>
        <v>Petit Ep. Cannebe 500g</v>
      </c>
      <c r="F734" s="225" t="e">
        <f t="shared" si="27"/>
        <v>#REF!</v>
      </c>
      <c r="G734" s="225"/>
    </row>
    <row r="735" spans="1:7" ht="21.75" customHeight="1">
      <c r="A735" s="224" t="s">
        <v>185</v>
      </c>
      <c r="B735" s="225" t="e">
        <f>#REF!</f>
        <v>#REF!</v>
      </c>
      <c r="C735" s="224"/>
      <c r="D735" s="226"/>
      <c r="E735" s="224" t="s">
        <v>185</v>
      </c>
      <c r="F735" s="225" t="e">
        <f t="shared" si="27"/>
        <v>#REF!</v>
      </c>
      <c r="G735" s="225"/>
    </row>
    <row r="736" spans="1:7" ht="21.75" customHeight="1">
      <c r="A736" s="224" t="s">
        <v>186</v>
      </c>
      <c r="B736" s="225" t="e">
        <f>#REF!</f>
        <v>#REF!</v>
      </c>
      <c r="C736" s="224"/>
      <c r="D736" s="226"/>
      <c r="E736" s="224" t="s">
        <v>186</v>
      </c>
      <c r="F736" s="225" t="e">
        <f t="shared" si="27"/>
        <v>#REF!</v>
      </c>
      <c r="G736" s="225"/>
    </row>
    <row r="737" spans="1:7" ht="21.75" customHeight="1">
      <c r="A737" s="224" t="s">
        <v>169</v>
      </c>
      <c r="B737" s="225" t="e">
        <f>#REF!</f>
        <v>#REF!</v>
      </c>
      <c r="C737" s="224"/>
      <c r="D737" s="226"/>
      <c r="E737" s="224" t="s">
        <v>169</v>
      </c>
      <c r="F737" s="225" t="e">
        <f t="shared" si="27"/>
        <v>#REF!</v>
      </c>
      <c r="G737" s="225"/>
    </row>
    <row r="738" spans="1:7" ht="21.75" customHeight="1">
      <c r="A738" s="224" t="s">
        <v>170</v>
      </c>
      <c r="B738" s="225" t="e">
        <f>#REF!</f>
        <v>#REF!</v>
      </c>
      <c r="C738" s="224"/>
      <c r="D738" s="226"/>
      <c r="E738" s="224" t="s">
        <v>170</v>
      </c>
      <c r="F738" s="225" t="e">
        <f t="shared" si="27"/>
        <v>#REF!</v>
      </c>
      <c r="G738" s="225"/>
    </row>
    <row r="739" spans="1:7" ht="21.75" customHeight="1">
      <c r="A739" s="224" t="s">
        <v>171</v>
      </c>
      <c r="B739" s="225" t="e">
        <f>#REF!</f>
        <v>#REF!</v>
      </c>
      <c r="C739" s="224"/>
      <c r="D739" s="226"/>
      <c r="E739" s="224" t="s">
        <v>171</v>
      </c>
      <c r="F739" s="225" t="e">
        <f t="shared" si="27"/>
        <v>#REF!</v>
      </c>
      <c r="G739" s="225"/>
    </row>
    <row r="740" spans="1:7" ht="21.75" customHeight="1">
      <c r="A740" s="224" t="s">
        <v>172</v>
      </c>
      <c r="B740" s="225" t="e">
        <f>#REF!</f>
        <v>#REF!</v>
      </c>
      <c r="C740" s="224"/>
      <c r="D740" s="226"/>
      <c r="E740" s="224" t="s">
        <v>172</v>
      </c>
      <c r="F740" s="225" t="e">
        <f t="shared" si="27"/>
        <v>#REF!</v>
      </c>
      <c r="G740" s="225"/>
    </row>
    <row r="741" spans="1:7" ht="21.75" customHeight="1">
      <c r="A741" s="224" t="s">
        <v>188</v>
      </c>
      <c r="B741" s="225" t="e">
        <f>#REF!</f>
        <v>#REF!</v>
      </c>
      <c r="C741" s="224"/>
      <c r="D741" s="226"/>
      <c r="E741" s="224" t="s">
        <v>188</v>
      </c>
      <c r="F741" s="225" t="e">
        <f t="shared" si="27"/>
        <v>#REF!</v>
      </c>
      <c r="G741" s="225"/>
    </row>
    <row r="742" spans="1:7" ht="21.75" customHeight="1">
      <c r="A742" s="224" t="s">
        <v>189</v>
      </c>
      <c r="B742" s="225" t="e">
        <f>#REF!</f>
        <v>#REF!</v>
      </c>
      <c r="C742" s="224"/>
      <c r="D742" s="226"/>
      <c r="E742" s="224" t="s">
        <v>189</v>
      </c>
      <c r="F742" s="225" t="e">
        <f t="shared" si="27"/>
        <v>#REF!</v>
      </c>
      <c r="G742" s="225"/>
    </row>
    <row r="743" spans="1:7" ht="21.75" customHeight="1">
      <c r="A743" s="224" t="s">
        <v>173</v>
      </c>
      <c r="B743" s="225" t="e">
        <f>#REF!</f>
        <v>#REF!</v>
      </c>
      <c r="C743" s="224"/>
      <c r="D743" s="226"/>
      <c r="E743" s="224" t="s">
        <v>173</v>
      </c>
      <c r="F743" s="225" t="e">
        <f t="shared" si="27"/>
        <v>#REF!</v>
      </c>
      <c r="G743" s="225"/>
    </row>
    <row r="744" spans="1:7" ht="21.75" customHeight="1">
      <c r="A744" s="224" t="s">
        <v>184</v>
      </c>
      <c r="B744" s="225" t="e">
        <f>#REF!</f>
        <v>#REF!</v>
      </c>
      <c r="C744" s="224"/>
      <c r="D744" s="226"/>
      <c r="E744" s="224" t="s">
        <v>184</v>
      </c>
      <c r="F744" s="225" t="e">
        <f t="shared" si="27"/>
        <v>#REF!</v>
      </c>
      <c r="G744" s="225"/>
    </row>
    <row r="745" spans="1:7" ht="21.75" customHeight="1">
      <c r="A745" s="224" t="s">
        <v>190</v>
      </c>
      <c r="B745" s="225" t="e">
        <f>#REF!</f>
        <v>#REF!</v>
      </c>
      <c r="C745" s="224"/>
      <c r="D745" s="226"/>
      <c r="E745" s="224" t="s">
        <v>190</v>
      </c>
      <c r="F745" s="225" t="e">
        <f t="shared" si="27"/>
        <v>#REF!</v>
      </c>
      <c r="G745" s="225"/>
    </row>
    <row r="746" spans="1:7" ht="21.75" customHeight="1">
      <c r="A746" s="224" t="s">
        <v>191</v>
      </c>
      <c r="B746" s="225" t="e">
        <f>#REF!</f>
        <v>#REF!</v>
      </c>
      <c r="C746" s="224"/>
      <c r="D746" s="226"/>
      <c r="E746" s="224" t="s">
        <v>191</v>
      </c>
      <c r="F746" s="225" t="e">
        <f t="shared" si="27"/>
        <v>#REF!</v>
      </c>
      <c r="G746" s="225"/>
    </row>
    <row r="747" spans="1:7" ht="21.75" customHeight="1">
      <c r="A747" s="224" t="s">
        <v>192</v>
      </c>
      <c r="B747" s="225" t="e">
        <f>#REF!</f>
        <v>#REF!</v>
      </c>
      <c r="C747" s="224"/>
      <c r="D747" s="226"/>
      <c r="E747" s="224" t="s">
        <v>192</v>
      </c>
      <c r="F747" s="225" t="e">
        <f t="shared" si="27"/>
        <v>#REF!</v>
      </c>
      <c r="G747" s="225"/>
    </row>
    <row r="748" spans="1:7" ht="21.75" customHeight="1">
      <c r="A748" s="224" t="s">
        <v>193</v>
      </c>
      <c r="B748" s="225" t="e">
        <f>#REF!</f>
        <v>#REF!</v>
      </c>
      <c r="C748" s="224"/>
      <c r="D748" s="226"/>
      <c r="E748" s="224" t="s">
        <v>193</v>
      </c>
      <c r="F748" s="225" t="e">
        <f t="shared" si="27"/>
        <v>#REF!</v>
      </c>
      <c r="G748" s="225"/>
    </row>
    <row r="749" spans="1:7" ht="21.75" customHeight="1">
      <c r="A749" s="228" t="s">
        <v>135</v>
      </c>
      <c r="B749" s="222" t="e">
        <f>SUM(B722:B748)</f>
        <v>#REF!</v>
      </c>
      <c r="C749" s="228"/>
      <c r="E749" s="228" t="s">
        <v>135</v>
      </c>
      <c r="F749" s="225" t="e">
        <f>SUM(F722:F748)</f>
        <v>#REF!</v>
      </c>
      <c r="G749" s="222"/>
    </row>
    <row r="750" spans="1:7" ht="21.75" customHeight="1">
      <c r="F750" s="227"/>
    </row>
    <row r="751" spans="1:7" ht="24" customHeight="1">
      <c r="A751" s="601" t="s">
        <v>151</v>
      </c>
      <c r="B751" s="601"/>
      <c r="C751" s="601"/>
      <c r="D751" s="219"/>
      <c r="E751" s="601" t="s">
        <v>151</v>
      </c>
      <c r="F751" s="601"/>
      <c r="G751" s="601"/>
    </row>
    <row r="752" spans="1:7" ht="21.75" customHeight="1">
      <c r="A752" s="220"/>
      <c r="B752" s="221"/>
      <c r="C752" s="220"/>
      <c r="D752" s="220"/>
      <c r="E752" s="220"/>
      <c r="F752" s="221"/>
      <c r="G752" s="221"/>
    </row>
    <row r="753" spans="1:7" ht="21.75" customHeight="1">
      <c r="A753" s="220" t="s">
        <v>152</v>
      </c>
      <c r="B753" s="602">
        <f ca="1">$B717</f>
        <v>46028</v>
      </c>
      <c r="C753" s="602"/>
      <c r="D753" s="220"/>
      <c r="E753" s="220" t="s">
        <v>152</v>
      </c>
      <c r="F753" s="602">
        <f ca="1">B753</f>
        <v>46028</v>
      </c>
      <c r="G753" s="602"/>
    </row>
    <row r="754" spans="1:7" ht="21.75" customHeight="1">
      <c r="A754" s="220" t="s">
        <v>153</v>
      </c>
      <c r="B754" s="608" t="e">
        <f>#REF!</f>
        <v>#REF!</v>
      </c>
      <c r="C754" s="608"/>
      <c r="D754" s="220"/>
      <c r="E754" s="220" t="s">
        <v>153</v>
      </c>
      <c r="F754" s="608" t="e">
        <f>B754</f>
        <v>#REF!</v>
      </c>
      <c r="G754" s="608"/>
    </row>
    <row r="756" spans="1:7" ht="21.75" customHeight="1">
      <c r="A756" s="605" t="s">
        <v>154</v>
      </c>
      <c r="B756" s="605" t="s">
        <v>155</v>
      </c>
      <c r="C756" s="605"/>
      <c r="E756" s="605" t="s">
        <v>154</v>
      </c>
      <c r="F756" s="605" t="s">
        <v>155</v>
      </c>
      <c r="G756" s="605"/>
    </row>
    <row r="757" spans="1:7" ht="21.75" customHeight="1">
      <c r="A757" s="605"/>
      <c r="B757" s="223" t="s">
        <v>156</v>
      </c>
      <c r="C757" s="223" t="s">
        <v>157</v>
      </c>
      <c r="E757" s="605"/>
      <c r="F757" s="223" t="s">
        <v>156</v>
      </c>
      <c r="G757" s="223" t="s">
        <v>157</v>
      </c>
    </row>
    <row r="758" spans="1:7" ht="21.75" customHeight="1">
      <c r="A758" s="224" t="s">
        <v>158</v>
      </c>
      <c r="B758" s="225" t="e">
        <f>#REF!</f>
        <v>#REF!</v>
      </c>
      <c r="C758" s="224"/>
      <c r="D758" s="226"/>
      <c r="E758" s="224" t="s">
        <v>158</v>
      </c>
      <c r="F758" s="225" t="e">
        <f t="shared" ref="F758:F784" si="28">B758</f>
        <v>#REF!</v>
      </c>
      <c r="G758" s="225"/>
    </row>
    <row r="759" spans="1:7" ht="21.75" customHeight="1">
      <c r="A759" s="224" t="s">
        <v>159</v>
      </c>
      <c r="B759" s="225" t="e">
        <f>#REF!</f>
        <v>#REF!</v>
      </c>
      <c r="C759" s="224"/>
      <c r="D759" s="226"/>
      <c r="E759" s="224" t="s">
        <v>159</v>
      </c>
      <c r="F759" s="225" t="e">
        <f t="shared" si="28"/>
        <v>#REF!</v>
      </c>
      <c r="G759" s="225"/>
    </row>
    <row r="760" spans="1:7" ht="21.75" customHeight="1">
      <c r="A760" s="224" t="s">
        <v>177</v>
      </c>
      <c r="B760" s="225" t="e">
        <f>#REF!</f>
        <v>#REF!</v>
      </c>
      <c r="C760" s="224"/>
      <c r="D760" s="226"/>
      <c r="E760" s="224" t="s">
        <v>177</v>
      </c>
      <c r="F760" s="225" t="e">
        <f t="shared" si="28"/>
        <v>#REF!</v>
      </c>
      <c r="G760" s="225"/>
    </row>
    <row r="761" spans="1:7" ht="21.75" customHeight="1">
      <c r="A761" s="224" t="s">
        <v>160</v>
      </c>
      <c r="B761" s="225" t="e">
        <f>#REF!</f>
        <v>#REF!</v>
      </c>
      <c r="C761" s="224"/>
      <c r="D761" s="226"/>
      <c r="E761" s="224" t="s">
        <v>160</v>
      </c>
      <c r="F761" s="225" t="e">
        <f t="shared" si="28"/>
        <v>#REF!</v>
      </c>
      <c r="G761" s="225"/>
    </row>
    <row r="762" spans="1:7" ht="21.75" customHeight="1">
      <c r="A762" s="224" t="s">
        <v>161</v>
      </c>
      <c r="B762" s="225" t="e">
        <f>#REF!</f>
        <v>#REF!</v>
      </c>
      <c r="C762" s="224"/>
      <c r="D762" s="226"/>
      <c r="E762" s="224" t="s">
        <v>161</v>
      </c>
      <c r="F762" s="225" t="e">
        <f t="shared" si="28"/>
        <v>#REF!</v>
      </c>
      <c r="G762" s="225"/>
    </row>
    <row r="763" spans="1:7" ht="21.75" customHeight="1">
      <c r="A763" s="224" t="s">
        <v>162</v>
      </c>
      <c r="B763" s="225" t="e">
        <f>#REF!</f>
        <v>#REF!</v>
      </c>
      <c r="C763" s="224"/>
      <c r="D763" s="226"/>
      <c r="E763" s="224" t="s">
        <v>162</v>
      </c>
      <c r="F763" s="225" t="e">
        <f t="shared" si="28"/>
        <v>#REF!</v>
      </c>
      <c r="G763" s="225"/>
    </row>
    <row r="764" spans="1:7" ht="21.75" customHeight="1">
      <c r="A764" s="224" t="s">
        <v>163</v>
      </c>
      <c r="B764" s="225" t="e">
        <f>#REF!</f>
        <v>#REF!</v>
      </c>
      <c r="C764" s="224"/>
      <c r="D764" s="226"/>
      <c r="E764" s="224" t="s">
        <v>163</v>
      </c>
      <c r="F764" s="225" t="e">
        <f t="shared" si="28"/>
        <v>#REF!</v>
      </c>
      <c r="G764" s="225"/>
    </row>
    <row r="765" spans="1:7" ht="21.75" customHeight="1">
      <c r="A765" s="224" t="s">
        <v>164</v>
      </c>
      <c r="B765" s="225" t="e">
        <f>#REF!</f>
        <v>#REF!</v>
      </c>
      <c r="C765" s="224"/>
      <c r="D765" s="226"/>
      <c r="E765" s="224" t="s">
        <v>164</v>
      </c>
      <c r="F765" s="225" t="e">
        <f t="shared" si="28"/>
        <v>#REF!</v>
      </c>
      <c r="G765" s="225"/>
    </row>
    <row r="766" spans="1:7" ht="21.75" customHeight="1">
      <c r="A766" s="224" t="s">
        <v>165</v>
      </c>
      <c r="B766" s="225" t="e">
        <f>#REF!</f>
        <v>#REF!</v>
      </c>
      <c r="C766" s="224"/>
      <c r="D766" s="226"/>
      <c r="E766" s="224" t="s">
        <v>165</v>
      </c>
      <c r="F766" s="225" t="e">
        <f t="shared" si="28"/>
        <v>#REF!</v>
      </c>
      <c r="G766" s="225"/>
    </row>
    <row r="767" spans="1:7" ht="21.75" customHeight="1">
      <c r="A767" s="224" t="s">
        <v>166</v>
      </c>
      <c r="B767" s="225" t="e">
        <f>#REF!</f>
        <v>#REF!</v>
      </c>
      <c r="C767" s="224"/>
      <c r="D767" s="226"/>
      <c r="E767" s="224" t="s">
        <v>166</v>
      </c>
      <c r="F767" s="225" t="e">
        <f t="shared" si="28"/>
        <v>#REF!</v>
      </c>
      <c r="G767" s="225"/>
    </row>
    <row r="768" spans="1:7" ht="21.75" customHeight="1">
      <c r="A768" s="224" t="s">
        <v>167</v>
      </c>
      <c r="B768" s="225" t="e">
        <f>#REF!</f>
        <v>#REF!</v>
      </c>
      <c r="C768" s="224"/>
      <c r="D768" s="226"/>
      <c r="E768" s="224" t="s">
        <v>167</v>
      </c>
      <c r="F768" s="225" t="e">
        <f t="shared" si="28"/>
        <v>#REF!</v>
      </c>
      <c r="G768" s="225"/>
    </row>
    <row r="769" spans="1:7" ht="21.75" customHeight="1">
      <c r="A769" s="224" t="s">
        <v>168</v>
      </c>
      <c r="B769" s="225" t="e">
        <f>#REF!</f>
        <v>#REF!</v>
      </c>
      <c r="C769" s="224"/>
      <c r="D769" s="226"/>
      <c r="E769" s="224" t="s">
        <v>168</v>
      </c>
      <c r="F769" s="225" t="e">
        <f t="shared" si="28"/>
        <v>#REF!</v>
      </c>
      <c r="G769" s="225"/>
    </row>
    <row r="770" spans="1:7" ht="21.75" customHeight="1">
      <c r="A770" s="224" t="s">
        <v>187</v>
      </c>
      <c r="B770" s="225" t="e">
        <f>#REF!</f>
        <v>#REF!</v>
      </c>
      <c r="C770" s="224"/>
      <c r="D770" s="226"/>
      <c r="E770" s="224" t="str">
        <f>A770</f>
        <v>Petit Ep. Cannebe 500g</v>
      </c>
      <c r="F770" s="225" t="e">
        <f t="shared" si="28"/>
        <v>#REF!</v>
      </c>
      <c r="G770" s="225"/>
    </row>
    <row r="771" spans="1:7" ht="21.75" customHeight="1">
      <c r="A771" s="224" t="s">
        <v>185</v>
      </c>
      <c r="B771" s="225" t="e">
        <f>#REF!</f>
        <v>#REF!</v>
      </c>
      <c r="C771" s="224"/>
      <c r="D771" s="226"/>
      <c r="E771" s="224" t="s">
        <v>185</v>
      </c>
      <c r="F771" s="225" t="e">
        <f t="shared" si="28"/>
        <v>#REF!</v>
      </c>
      <c r="G771" s="225"/>
    </row>
    <row r="772" spans="1:7" ht="21.75" customHeight="1">
      <c r="A772" s="224" t="s">
        <v>186</v>
      </c>
      <c r="B772" s="225" t="e">
        <f>#REF!</f>
        <v>#REF!</v>
      </c>
      <c r="C772" s="224"/>
      <c r="D772" s="226"/>
      <c r="E772" s="224" t="s">
        <v>186</v>
      </c>
      <c r="F772" s="225" t="e">
        <f t="shared" si="28"/>
        <v>#REF!</v>
      </c>
      <c r="G772" s="225"/>
    </row>
    <row r="773" spans="1:7" ht="21.75" customHeight="1">
      <c r="A773" s="224" t="s">
        <v>169</v>
      </c>
      <c r="B773" s="225" t="e">
        <f>#REF!</f>
        <v>#REF!</v>
      </c>
      <c r="C773" s="224"/>
      <c r="D773" s="226"/>
      <c r="E773" s="224" t="s">
        <v>169</v>
      </c>
      <c r="F773" s="225" t="e">
        <f t="shared" si="28"/>
        <v>#REF!</v>
      </c>
      <c r="G773" s="225"/>
    </row>
    <row r="774" spans="1:7" ht="21.75" customHeight="1">
      <c r="A774" s="224" t="s">
        <v>170</v>
      </c>
      <c r="B774" s="225" t="e">
        <f>#REF!</f>
        <v>#REF!</v>
      </c>
      <c r="C774" s="224"/>
      <c r="D774" s="226"/>
      <c r="E774" s="224" t="s">
        <v>170</v>
      </c>
      <c r="F774" s="225" t="e">
        <f t="shared" si="28"/>
        <v>#REF!</v>
      </c>
      <c r="G774" s="225"/>
    </row>
    <row r="775" spans="1:7" ht="21.75" customHeight="1">
      <c r="A775" s="224" t="s">
        <v>171</v>
      </c>
      <c r="B775" s="225" t="e">
        <f>#REF!</f>
        <v>#REF!</v>
      </c>
      <c r="C775" s="224"/>
      <c r="D775" s="226"/>
      <c r="E775" s="224" t="s">
        <v>171</v>
      </c>
      <c r="F775" s="225" t="e">
        <f t="shared" si="28"/>
        <v>#REF!</v>
      </c>
      <c r="G775" s="225"/>
    </row>
    <row r="776" spans="1:7" ht="21.75" customHeight="1">
      <c r="A776" s="224" t="s">
        <v>172</v>
      </c>
      <c r="B776" s="225" t="e">
        <f>#REF!</f>
        <v>#REF!</v>
      </c>
      <c r="C776" s="224"/>
      <c r="D776" s="226"/>
      <c r="E776" s="224" t="s">
        <v>172</v>
      </c>
      <c r="F776" s="225" t="e">
        <f t="shared" si="28"/>
        <v>#REF!</v>
      </c>
      <c r="G776" s="225"/>
    </row>
    <row r="777" spans="1:7" ht="21.75" customHeight="1">
      <c r="A777" s="224" t="s">
        <v>188</v>
      </c>
      <c r="B777" s="225" t="e">
        <f>#REF!</f>
        <v>#REF!</v>
      </c>
      <c r="C777" s="224"/>
      <c r="D777" s="226"/>
      <c r="E777" s="224" t="s">
        <v>188</v>
      </c>
      <c r="F777" s="225" t="e">
        <f t="shared" si="28"/>
        <v>#REF!</v>
      </c>
      <c r="G777" s="225"/>
    </row>
    <row r="778" spans="1:7" ht="21.75" customHeight="1">
      <c r="A778" s="224" t="s">
        <v>189</v>
      </c>
      <c r="B778" s="225" t="e">
        <f>#REF!</f>
        <v>#REF!</v>
      </c>
      <c r="C778" s="224"/>
      <c r="D778" s="226"/>
      <c r="E778" s="224" t="s">
        <v>189</v>
      </c>
      <c r="F778" s="225" t="e">
        <f t="shared" si="28"/>
        <v>#REF!</v>
      </c>
      <c r="G778" s="225"/>
    </row>
    <row r="779" spans="1:7" ht="21.75" customHeight="1">
      <c r="A779" s="224" t="s">
        <v>173</v>
      </c>
      <c r="B779" s="225" t="e">
        <f>#REF!</f>
        <v>#REF!</v>
      </c>
      <c r="C779" s="224"/>
      <c r="D779" s="226"/>
      <c r="E779" s="224" t="s">
        <v>173</v>
      </c>
      <c r="F779" s="225" t="e">
        <f t="shared" si="28"/>
        <v>#REF!</v>
      </c>
      <c r="G779" s="225"/>
    </row>
    <row r="780" spans="1:7" ht="21.75" customHeight="1">
      <c r="A780" s="224" t="s">
        <v>184</v>
      </c>
      <c r="B780" s="225" t="e">
        <f>#REF!</f>
        <v>#REF!</v>
      </c>
      <c r="C780" s="224"/>
      <c r="D780" s="226"/>
      <c r="E780" s="224" t="s">
        <v>184</v>
      </c>
      <c r="F780" s="225" t="e">
        <f t="shared" si="28"/>
        <v>#REF!</v>
      </c>
      <c r="G780" s="225"/>
    </row>
    <row r="781" spans="1:7" ht="21.75" customHeight="1">
      <c r="A781" s="224" t="s">
        <v>190</v>
      </c>
      <c r="B781" s="225" t="e">
        <f>#REF!</f>
        <v>#REF!</v>
      </c>
      <c r="C781" s="224"/>
      <c r="D781" s="226"/>
      <c r="E781" s="224" t="s">
        <v>190</v>
      </c>
      <c r="F781" s="225" t="e">
        <f t="shared" si="28"/>
        <v>#REF!</v>
      </c>
      <c r="G781" s="225"/>
    </row>
    <row r="782" spans="1:7" ht="21.75" customHeight="1">
      <c r="A782" s="224" t="s">
        <v>191</v>
      </c>
      <c r="B782" s="225" t="e">
        <f>#REF!</f>
        <v>#REF!</v>
      </c>
      <c r="C782" s="224"/>
      <c r="D782" s="226"/>
      <c r="E782" s="224" t="s">
        <v>191</v>
      </c>
      <c r="F782" s="225" t="e">
        <f t="shared" si="28"/>
        <v>#REF!</v>
      </c>
      <c r="G782" s="225"/>
    </row>
    <row r="783" spans="1:7" ht="21.75" customHeight="1">
      <c r="A783" s="224" t="s">
        <v>192</v>
      </c>
      <c r="B783" s="225" t="e">
        <f>#REF!</f>
        <v>#REF!</v>
      </c>
      <c r="C783" s="224"/>
      <c r="D783" s="226"/>
      <c r="E783" s="224" t="s">
        <v>192</v>
      </c>
      <c r="F783" s="225" t="e">
        <f t="shared" si="28"/>
        <v>#REF!</v>
      </c>
      <c r="G783" s="225"/>
    </row>
    <row r="784" spans="1:7" ht="21.75" customHeight="1">
      <c r="A784" s="224" t="s">
        <v>193</v>
      </c>
      <c r="B784" s="225" t="e">
        <f>#REF!</f>
        <v>#REF!</v>
      </c>
      <c r="C784" s="224"/>
      <c r="D784" s="226"/>
      <c r="E784" s="224" t="s">
        <v>193</v>
      </c>
      <c r="F784" s="225" t="e">
        <f t="shared" si="28"/>
        <v>#REF!</v>
      </c>
      <c r="G784" s="225"/>
    </row>
    <row r="785" spans="1:7" ht="21.75" customHeight="1">
      <c r="A785" s="228" t="s">
        <v>135</v>
      </c>
      <c r="B785" s="237" t="e">
        <f>SUM(B758:B784)</f>
        <v>#REF!</v>
      </c>
      <c r="C785" s="228"/>
      <c r="E785" s="228" t="s">
        <v>135</v>
      </c>
      <c r="F785" s="225" t="e">
        <f>SUM(F758:F784)</f>
        <v>#REF!</v>
      </c>
      <c r="G785" s="222"/>
    </row>
    <row r="786" spans="1:7" ht="21.75" customHeight="1">
      <c r="F786" s="227"/>
    </row>
    <row r="787" spans="1:7" ht="24" customHeight="1">
      <c r="A787" s="601" t="s">
        <v>151</v>
      </c>
      <c r="B787" s="601"/>
      <c r="C787" s="601"/>
      <c r="D787" s="219"/>
      <c r="E787" s="601" t="s">
        <v>151</v>
      </c>
      <c r="F787" s="601"/>
      <c r="G787" s="601"/>
    </row>
    <row r="788" spans="1:7" ht="21.75" customHeight="1">
      <c r="A788" s="220"/>
      <c r="B788" s="221"/>
      <c r="C788" s="220"/>
      <c r="D788" s="220"/>
      <c r="E788" s="220"/>
      <c r="F788" s="221"/>
      <c r="G788" s="221"/>
    </row>
    <row r="789" spans="1:7" ht="21.75" customHeight="1">
      <c r="A789" s="220" t="s">
        <v>152</v>
      </c>
      <c r="B789" s="602">
        <f ca="1">$B753</f>
        <v>46028</v>
      </c>
      <c r="C789" s="602"/>
      <c r="D789" s="220"/>
      <c r="E789" s="220" t="s">
        <v>152</v>
      </c>
      <c r="F789" s="602">
        <f ca="1">B789</f>
        <v>46028</v>
      </c>
      <c r="G789" s="602"/>
    </row>
    <row r="790" spans="1:7" ht="21.75" customHeight="1">
      <c r="A790" s="220" t="s">
        <v>153</v>
      </c>
      <c r="B790" s="608" t="e">
        <f>#REF!</f>
        <v>#REF!</v>
      </c>
      <c r="C790" s="608"/>
      <c r="D790" s="220"/>
      <c r="E790" s="220" t="s">
        <v>153</v>
      </c>
      <c r="F790" s="608" t="e">
        <f>B790</f>
        <v>#REF!</v>
      </c>
      <c r="G790" s="608"/>
    </row>
    <row r="792" spans="1:7" ht="21.75" customHeight="1">
      <c r="A792" s="605" t="s">
        <v>154</v>
      </c>
      <c r="B792" s="605" t="s">
        <v>155</v>
      </c>
      <c r="C792" s="605"/>
      <c r="E792" s="605" t="s">
        <v>154</v>
      </c>
      <c r="F792" s="605" t="s">
        <v>155</v>
      </c>
      <c r="G792" s="605"/>
    </row>
    <row r="793" spans="1:7" ht="21.75" customHeight="1">
      <c r="A793" s="605"/>
      <c r="B793" s="223" t="s">
        <v>156</v>
      </c>
      <c r="C793" s="223" t="s">
        <v>157</v>
      </c>
      <c r="E793" s="605"/>
      <c r="F793" s="223" t="s">
        <v>156</v>
      </c>
      <c r="G793" s="223" t="s">
        <v>157</v>
      </c>
    </row>
    <row r="794" spans="1:7" ht="21.75" customHeight="1">
      <c r="A794" s="224" t="s">
        <v>158</v>
      </c>
      <c r="B794" s="225" t="e">
        <f>#REF!</f>
        <v>#REF!</v>
      </c>
      <c r="C794" s="224"/>
      <c r="D794" s="226"/>
      <c r="E794" s="224" t="s">
        <v>158</v>
      </c>
      <c r="F794" s="225" t="e">
        <f t="shared" ref="F794:F820" si="29">B794</f>
        <v>#REF!</v>
      </c>
      <c r="G794" s="225"/>
    </row>
    <row r="795" spans="1:7" ht="21.75" customHeight="1">
      <c r="A795" s="224" t="s">
        <v>159</v>
      </c>
      <c r="B795" s="225" t="e">
        <f>#REF!</f>
        <v>#REF!</v>
      </c>
      <c r="C795" s="224"/>
      <c r="D795" s="226"/>
      <c r="E795" s="224" t="s">
        <v>159</v>
      </c>
      <c r="F795" s="225" t="e">
        <f t="shared" si="29"/>
        <v>#REF!</v>
      </c>
      <c r="G795" s="225"/>
    </row>
    <row r="796" spans="1:7" ht="21.75" customHeight="1">
      <c r="A796" s="224" t="s">
        <v>177</v>
      </c>
      <c r="B796" s="225" t="e">
        <f>#REF!</f>
        <v>#REF!</v>
      </c>
      <c r="C796" s="224"/>
      <c r="D796" s="226"/>
      <c r="E796" s="224" t="s">
        <v>177</v>
      </c>
      <c r="F796" s="225" t="e">
        <f t="shared" si="29"/>
        <v>#REF!</v>
      </c>
      <c r="G796" s="225"/>
    </row>
    <row r="797" spans="1:7" ht="21.75" customHeight="1">
      <c r="A797" s="224" t="s">
        <v>160</v>
      </c>
      <c r="B797" s="225" t="e">
        <f>#REF!</f>
        <v>#REF!</v>
      </c>
      <c r="C797" s="224"/>
      <c r="D797" s="226"/>
      <c r="E797" s="224" t="s">
        <v>160</v>
      </c>
      <c r="F797" s="225" t="e">
        <f t="shared" si="29"/>
        <v>#REF!</v>
      </c>
      <c r="G797" s="225"/>
    </row>
    <row r="798" spans="1:7" ht="21.75" customHeight="1">
      <c r="A798" s="224" t="s">
        <v>161</v>
      </c>
      <c r="B798" s="225" t="e">
        <f>#REF!</f>
        <v>#REF!</v>
      </c>
      <c r="C798" s="224"/>
      <c r="D798" s="226"/>
      <c r="E798" s="224" t="s">
        <v>161</v>
      </c>
      <c r="F798" s="225" t="e">
        <f t="shared" si="29"/>
        <v>#REF!</v>
      </c>
      <c r="G798" s="225"/>
    </row>
    <row r="799" spans="1:7" ht="21.75" customHeight="1">
      <c r="A799" s="224" t="s">
        <v>162</v>
      </c>
      <c r="B799" s="225" t="e">
        <f>#REF!</f>
        <v>#REF!</v>
      </c>
      <c r="C799" s="224"/>
      <c r="D799" s="226"/>
      <c r="E799" s="224" t="s">
        <v>162</v>
      </c>
      <c r="F799" s="225" t="e">
        <f t="shared" si="29"/>
        <v>#REF!</v>
      </c>
      <c r="G799" s="225"/>
    </row>
    <row r="800" spans="1:7" ht="21.75" customHeight="1">
      <c r="A800" s="224" t="s">
        <v>163</v>
      </c>
      <c r="B800" s="225" t="e">
        <f>#REF!</f>
        <v>#REF!</v>
      </c>
      <c r="C800" s="224"/>
      <c r="D800" s="226"/>
      <c r="E800" s="224" t="s">
        <v>163</v>
      </c>
      <c r="F800" s="225" t="e">
        <f t="shared" si="29"/>
        <v>#REF!</v>
      </c>
      <c r="G800" s="225"/>
    </row>
    <row r="801" spans="1:7" ht="21.75" customHeight="1">
      <c r="A801" s="224" t="s">
        <v>164</v>
      </c>
      <c r="B801" s="225" t="e">
        <f>#REF!</f>
        <v>#REF!</v>
      </c>
      <c r="C801" s="224"/>
      <c r="D801" s="226"/>
      <c r="E801" s="224" t="s">
        <v>164</v>
      </c>
      <c r="F801" s="225" t="e">
        <f t="shared" si="29"/>
        <v>#REF!</v>
      </c>
      <c r="G801" s="225"/>
    </row>
    <row r="802" spans="1:7" ht="21.75" customHeight="1">
      <c r="A802" s="224" t="s">
        <v>165</v>
      </c>
      <c r="B802" s="225" t="e">
        <f>#REF!</f>
        <v>#REF!</v>
      </c>
      <c r="C802" s="224"/>
      <c r="D802" s="226"/>
      <c r="E802" s="224" t="s">
        <v>165</v>
      </c>
      <c r="F802" s="225" t="e">
        <f t="shared" si="29"/>
        <v>#REF!</v>
      </c>
      <c r="G802" s="225"/>
    </row>
    <row r="803" spans="1:7" ht="21.75" customHeight="1">
      <c r="A803" s="224" t="s">
        <v>166</v>
      </c>
      <c r="B803" s="225" t="e">
        <f>#REF!</f>
        <v>#REF!</v>
      </c>
      <c r="C803" s="224"/>
      <c r="D803" s="226"/>
      <c r="E803" s="224" t="s">
        <v>166</v>
      </c>
      <c r="F803" s="225" t="e">
        <f t="shared" si="29"/>
        <v>#REF!</v>
      </c>
      <c r="G803" s="225"/>
    </row>
    <row r="804" spans="1:7" ht="21.75" customHeight="1">
      <c r="A804" s="224" t="s">
        <v>167</v>
      </c>
      <c r="B804" s="225" t="e">
        <f>#REF!</f>
        <v>#REF!</v>
      </c>
      <c r="C804" s="224"/>
      <c r="D804" s="226"/>
      <c r="E804" s="224" t="s">
        <v>167</v>
      </c>
      <c r="F804" s="225" t="e">
        <f t="shared" si="29"/>
        <v>#REF!</v>
      </c>
      <c r="G804" s="225"/>
    </row>
    <row r="805" spans="1:7" ht="21.75" customHeight="1">
      <c r="A805" s="224" t="s">
        <v>168</v>
      </c>
      <c r="B805" s="225" t="e">
        <f>#REF!</f>
        <v>#REF!</v>
      </c>
      <c r="C805" s="224"/>
      <c r="D805" s="226"/>
      <c r="E805" s="224" t="s">
        <v>168</v>
      </c>
      <c r="F805" s="225" t="e">
        <f t="shared" si="29"/>
        <v>#REF!</v>
      </c>
      <c r="G805" s="225"/>
    </row>
    <row r="806" spans="1:7" ht="21.75" customHeight="1">
      <c r="A806" s="224" t="s">
        <v>187</v>
      </c>
      <c r="B806" s="225" t="e">
        <f>#REF!</f>
        <v>#REF!</v>
      </c>
      <c r="C806" s="224"/>
      <c r="D806" s="226"/>
      <c r="E806" s="224" t="str">
        <f>A806</f>
        <v>Petit Ep. Cannebe 500g</v>
      </c>
      <c r="F806" s="225" t="e">
        <f t="shared" si="29"/>
        <v>#REF!</v>
      </c>
      <c r="G806" s="225"/>
    </row>
    <row r="807" spans="1:7" ht="21.75" customHeight="1">
      <c r="A807" s="224" t="s">
        <v>185</v>
      </c>
      <c r="B807" s="225" t="e">
        <f>#REF!</f>
        <v>#REF!</v>
      </c>
      <c r="C807" s="224"/>
      <c r="D807" s="226"/>
      <c r="E807" s="224" t="s">
        <v>185</v>
      </c>
      <c r="F807" s="225" t="e">
        <f t="shared" si="29"/>
        <v>#REF!</v>
      </c>
      <c r="G807" s="225"/>
    </row>
    <row r="808" spans="1:7" ht="21.75" customHeight="1">
      <c r="A808" s="224" t="s">
        <v>186</v>
      </c>
      <c r="B808" s="225" t="e">
        <f>#REF!</f>
        <v>#REF!</v>
      </c>
      <c r="C808" s="224"/>
      <c r="D808" s="226"/>
      <c r="E808" s="224" t="s">
        <v>186</v>
      </c>
      <c r="F808" s="225" t="e">
        <f t="shared" si="29"/>
        <v>#REF!</v>
      </c>
      <c r="G808" s="225"/>
    </row>
    <row r="809" spans="1:7" ht="21.75" customHeight="1">
      <c r="A809" s="224" t="s">
        <v>169</v>
      </c>
      <c r="B809" s="225" t="e">
        <f>#REF!</f>
        <v>#REF!</v>
      </c>
      <c r="C809" s="224"/>
      <c r="D809" s="226"/>
      <c r="E809" s="224" t="s">
        <v>169</v>
      </c>
      <c r="F809" s="225" t="e">
        <f t="shared" si="29"/>
        <v>#REF!</v>
      </c>
      <c r="G809" s="225"/>
    </row>
    <row r="810" spans="1:7" ht="21.75" customHeight="1">
      <c r="A810" s="224" t="s">
        <v>170</v>
      </c>
      <c r="B810" s="225" t="e">
        <f>#REF!</f>
        <v>#REF!</v>
      </c>
      <c r="C810" s="224"/>
      <c r="D810" s="226"/>
      <c r="E810" s="224" t="s">
        <v>170</v>
      </c>
      <c r="F810" s="225" t="e">
        <f t="shared" si="29"/>
        <v>#REF!</v>
      </c>
      <c r="G810" s="225"/>
    </row>
    <row r="811" spans="1:7" ht="21.75" customHeight="1">
      <c r="A811" s="224" t="s">
        <v>171</v>
      </c>
      <c r="B811" s="225" t="e">
        <f>#REF!</f>
        <v>#REF!</v>
      </c>
      <c r="C811" s="224"/>
      <c r="D811" s="226"/>
      <c r="E811" s="224" t="s">
        <v>171</v>
      </c>
      <c r="F811" s="225" t="e">
        <f t="shared" si="29"/>
        <v>#REF!</v>
      </c>
      <c r="G811" s="225"/>
    </row>
    <row r="812" spans="1:7" ht="21.75" customHeight="1">
      <c r="A812" s="224" t="s">
        <v>172</v>
      </c>
      <c r="B812" s="225" t="e">
        <f>#REF!</f>
        <v>#REF!</v>
      </c>
      <c r="C812" s="224"/>
      <c r="D812" s="226"/>
      <c r="E812" s="224" t="s">
        <v>172</v>
      </c>
      <c r="F812" s="225" t="e">
        <f t="shared" si="29"/>
        <v>#REF!</v>
      </c>
      <c r="G812" s="225"/>
    </row>
    <row r="813" spans="1:7" ht="21.75" customHeight="1">
      <c r="A813" s="224" t="s">
        <v>188</v>
      </c>
      <c r="B813" s="225" t="e">
        <f>#REF!</f>
        <v>#REF!</v>
      </c>
      <c r="C813" s="224"/>
      <c r="D813" s="226"/>
      <c r="E813" s="224" t="s">
        <v>188</v>
      </c>
      <c r="F813" s="225" t="e">
        <f t="shared" si="29"/>
        <v>#REF!</v>
      </c>
      <c r="G813" s="225"/>
    </row>
    <row r="814" spans="1:7" ht="21.75" customHeight="1">
      <c r="A814" s="224" t="s">
        <v>189</v>
      </c>
      <c r="B814" s="225" t="e">
        <f>#REF!</f>
        <v>#REF!</v>
      </c>
      <c r="C814" s="224"/>
      <c r="D814" s="226"/>
      <c r="E814" s="224" t="s">
        <v>189</v>
      </c>
      <c r="F814" s="225" t="e">
        <f t="shared" si="29"/>
        <v>#REF!</v>
      </c>
      <c r="G814" s="225"/>
    </row>
    <row r="815" spans="1:7" ht="21.75" customHeight="1">
      <c r="A815" s="224" t="s">
        <v>173</v>
      </c>
      <c r="B815" s="225" t="e">
        <f>#REF!</f>
        <v>#REF!</v>
      </c>
      <c r="C815" s="224"/>
      <c r="D815" s="226"/>
      <c r="E815" s="224" t="s">
        <v>173</v>
      </c>
      <c r="F815" s="225" t="e">
        <f t="shared" si="29"/>
        <v>#REF!</v>
      </c>
      <c r="G815" s="225"/>
    </row>
    <row r="816" spans="1:7" ht="21.75" customHeight="1">
      <c r="A816" s="224" t="s">
        <v>184</v>
      </c>
      <c r="B816" s="225" t="e">
        <f>#REF!</f>
        <v>#REF!</v>
      </c>
      <c r="C816" s="224"/>
      <c r="D816" s="226"/>
      <c r="E816" s="224" t="s">
        <v>184</v>
      </c>
      <c r="F816" s="225" t="e">
        <f t="shared" si="29"/>
        <v>#REF!</v>
      </c>
      <c r="G816" s="225"/>
    </row>
    <row r="817" spans="1:7" ht="21.75" customHeight="1">
      <c r="A817" s="224" t="s">
        <v>190</v>
      </c>
      <c r="B817" s="225" t="e">
        <f>#REF!</f>
        <v>#REF!</v>
      </c>
      <c r="C817" s="224"/>
      <c r="D817" s="226"/>
      <c r="E817" s="224" t="s">
        <v>190</v>
      </c>
      <c r="F817" s="225" t="e">
        <f t="shared" si="29"/>
        <v>#REF!</v>
      </c>
      <c r="G817" s="225"/>
    </row>
    <row r="818" spans="1:7" ht="21.75" customHeight="1">
      <c r="A818" s="224" t="s">
        <v>191</v>
      </c>
      <c r="B818" s="225" t="e">
        <f>#REF!</f>
        <v>#REF!</v>
      </c>
      <c r="C818" s="224"/>
      <c r="D818" s="226"/>
      <c r="E818" s="224" t="s">
        <v>191</v>
      </c>
      <c r="F818" s="225" t="e">
        <f t="shared" si="29"/>
        <v>#REF!</v>
      </c>
      <c r="G818" s="225"/>
    </row>
    <row r="819" spans="1:7" ht="21.75" customHeight="1">
      <c r="A819" s="224" t="s">
        <v>192</v>
      </c>
      <c r="B819" s="225" t="e">
        <f>#REF!</f>
        <v>#REF!</v>
      </c>
      <c r="C819" s="224"/>
      <c r="D819" s="226"/>
      <c r="E819" s="224" t="s">
        <v>192</v>
      </c>
      <c r="F819" s="225" t="e">
        <f t="shared" si="29"/>
        <v>#REF!</v>
      </c>
      <c r="G819" s="225"/>
    </row>
    <row r="820" spans="1:7" ht="21.75" customHeight="1">
      <c r="A820" s="224" t="s">
        <v>193</v>
      </c>
      <c r="B820" s="225" t="e">
        <f>#REF!</f>
        <v>#REF!</v>
      </c>
      <c r="C820" s="224"/>
      <c r="D820" s="226"/>
      <c r="E820" s="224" t="s">
        <v>193</v>
      </c>
      <c r="F820" s="225" t="e">
        <f t="shared" si="29"/>
        <v>#REF!</v>
      </c>
      <c r="G820" s="225"/>
    </row>
    <row r="821" spans="1:7" ht="21.75" customHeight="1">
      <c r="A821" s="228" t="s">
        <v>135</v>
      </c>
      <c r="B821" s="222" t="e">
        <f>SUM(B794:B820)</f>
        <v>#REF!</v>
      </c>
      <c r="C821" s="228"/>
      <c r="E821" s="228" t="s">
        <v>135</v>
      </c>
      <c r="F821" s="225" t="e">
        <f>SUM(F794:F820)</f>
        <v>#REF!</v>
      </c>
      <c r="G821" s="222"/>
    </row>
    <row r="822" spans="1:7" ht="21.75" customHeight="1">
      <c r="F822" s="227"/>
    </row>
    <row r="823" spans="1:7" ht="24" customHeight="1">
      <c r="A823" s="601" t="s">
        <v>151</v>
      </c>
      <c r="B823" s="601"/>
      <c r="C823" s="601"/>
      <c r="D823" s="219"/>
      <c r="E823" s="601" t="s">
        <v>151</v>
      </c>
      <c r="F823" s="601"/>
      <c r="G823" s="601"/>
    </row>
    <row r="824" spans="1:7" ht="21.75" customHeight="1">
      <c r="A824" s="220"/>
      <c r="B824" s="221"/>
      <c r="C824" s="220"/>
      <c r="D824" s="220"/>
      <c r="E824" s="220"/>
      <c r="F824" s="221"/>
      <c r="G824" s="221"/>
    </row>
    <row r="825" spans="1:7" ht="21.75" customHeight="1">
      <c r="A825" s="220" t="s">
        <v>152</v>
      </c>
      <c r="B825" s="602">
        <f ca="1">$B789</f>
        <v>46028</v>
      </c>
      <c r="C825" s="602"/>
      <c r="D825" s="220"/>
      <c r="E825" s="220" t="s">
        <v>152</v>
      </c>
      <c r="F825" s="602">
        <f ca="1">B825</f>
        <v>46028</v>
      </c>
      <c r="G825" s="602"/>
    </row>
    <row r="826" spans="1:7" ht="21.75" customHeight="1">
      <c r="A826" s="220" t="s">
        <v>153</v>
      </c>
      <c r="B826" s="608" t="e">
        <f>#REF!</f>
        <v>#REF!</v>
      </c>
      <c r="C826" s="608"/>
      <c r="D826" s="220"/>
      <c r="E826" s="220" t="s">
        <v>153</v>
      </c>
      <c r="F826" s="608" t="e">
        <f>B826</f>
        <v>#REF!</v>
      </c>
      <c r="G826" s="608"/>
    </row>
    <row r="828" spans="1:7" ht="21.75" customHeight="1">
      <c r="A828" s="605" t="s">
        <v>154</v>
      </c>
      <c r="B828" s="605" t="s">
        <v>155</v>
      </c>
      <c r="C828" s="605"/>
      <c r="E828" s="605" t="s">
        <v>154</v>
      </c>
      <c r="F828" s="605" t="s">
        <v>155</v>
      </c>
      <c r="G828" s="605"/>
    </row>
    <row r="829" spans="1:7" ht="21.75" customHeight="1">
      <c r="A829" s="605"/>
      <c r="B829" s="223" t="s">
        <v>156</v>
      </c>
      <c r="C829" s="223" t="s">
        <v>157</v>
      </c>
      <c r="E829" s="605"/>
      <c r="F829" s="223" t="s">
        <v>156</v>
      </c>
      <c r="G829" s="223" t="s">
        <v>157</v>
      </c>
    </row>
    <row r="830" spans="1:7" ht="21.75" customHeight="1">
      <c r="A830" s="224" t="s">
        <v>158</v>
      </c>
      <c r="B830" s="225" t="e">
        <f>#REF!</f>
        <v>#REF!</v>
      </c>
      <c r="C830" s="224"/>
      <c r="D830" s="226"/>
      <c r="E830" s="224" t="s">
        <v>158</v>
      </c>
      <c r="F830" s="225" t="e">
        <f t="shared" ref="F830:F856" si="30">B830</f>
        <v>#REF!</v>
      </c>
      <c r="G830" s="225"/>
    </row>
    <row r="831" spans="1:7" ht="21.75" customHeight="1">
      <c r="A831" s="224" t="s">
        <v>159</v>
      </c>
      <c r="B831" s="225" t="e">
        <f>#REF!</f>
        <v>#REF!</v>
      </c>
      <c r="C831" s="224"/>
      <c r="D831" s="226"/>
      <c r="E831" s="224" t="s">
        <v>159</v>
      </c>
      <c r="F831" s="225" t="e">
        <f t="shared" si="30"/>
        <v>#REF!</v>
      </c>
      <c r="G831" s="225"/>
    </row>
    <row r="832" spans="1:7" ht="21.75" customHeight="1">
      <c r="A832" s="224" t="s">
        <v>177</v>
      </c>
      <c r="B832" s="225" t="e">
        <f>#REF!</f>
        <v>#REF!</v>
      </c>
      <c r="C832" s="224"/>
      <c r="D832" s="226"/>
      <c r="E832" s="224" t="s">
        <v>177</v>
      </c>
      <c r="F832" s="225" t="e">
        <f t="shared" si="30"/>
        <v>#REF!</v>
      </c>
      <c r="G832" s="225"/>
    </row>
    <row r="833" spans="1:7" ht="21.75" customHeight="1">
      <c r="A833" s="224" t="s">
        <v>160</v>
      </c>
      <c r="B833" s="225" t="e">
        <f>#REF!</f>
        <v>#REF!</v>
      </c>
      <c r="C833" s="224"/>
      <c r="D833" s="226"/>
      <c r="E833" s="224" t="s">
        <v>160</v>
      </c>
      <c r="F833" s="225" t="e">
        <f t="shared" si="30"/>
        <v>#REF!</v>
      </c>
      <c r="G833" s="225"/>
    </row>
    <row r="834" spans="1:7" ht="21.75" customHeight="1">
      <c r="A834" s="224" t="s">
        <v>161</v>
      </c>
      <c r="B834" s="225" t="e">
        <f>#REF!</f>
        <v>#REF!</v>
      </c>
      <c r="C834" s="224"/>
      <c r="D834" s="226"/>
      <c r="E834" s="224" t="s">
        <v>161</v>
      </c>
      <c r="F834" s="225" t="e">
        <f t="shared" si="30"/>
        <v>#REF!</v>
      </c>
      <c r="G834" s="225"/>
    </row>
    <row r="835" spans="1:7" ht="21.75" customHeight="1">
      <c r="A835" s="224" t="s">
        <v>162</v>
      </c>
      <c r="B835" s="225" t="e">
        <f>#REF!</f>
        <v>#REF!</v>
      </c>
      <c r="C835" s="224"/>
      <c r="D835" s="226"/>
      <c r="E835" s="224" t="s">
        <v>162</v>
      </c>
      <c r="F835" s="225" t="e">
        <f t="shared" si="30"/>
        <v>#REF!</v>
      </c>
      <c r="G835" s="225"/>
    </row>
    <row r="836" spans="1:7" ht="21.75" customHeight="1">
      <c r="A836" s="224" t="s">
        <v>163</v>
      </c>
      <c r="B836" s="225" t="e">
        <f>#REF!</f>
        <v>#REF!</v>
      </c>
      <c r="C836" s="224"/>
      <c r="D836" s="226"/>
      <c r="E836" s="224" t="s">
        <v>163</v>
      </c>
      <c r="F836" s="225" t="e">
        <f t="shared" si="30"/>
        <v>#REF!</v>
      </c>
      <c r="G836" s="225"/>
    </row>
    <row r="837" spans="1:7" ht="21.75" customHeight="1">
      <c r="A837" s="224" t="s">
        <v>164</v>
      </c>
      <c r="B837" s="225" t="e">
        <f>#REF!</f>
        <v>#REF!</v>
      </c>
      <c r="C837" s="224"/>
      <c r="D837" s="226"/>
      <c r="E837" s="224" t="s">
        <v>164</v>
      </c>
      <c r="F837" s="225" t="e">
        <f t="shared" si="30"/>
        <v>#REF!</v>
      </c>
      <c r="G837" s="225"/>
    </row>
    <row r="838" spans="1:7" ht="21.75" customHeight="1">
      <c r="A838" s="224" t="s">
        <v>165</v>
      </c>
      <c r="B838" s="225" t="e">
        <f>#REF!</f>
        <v>#REF!</v>
      </c>
      <c r="C838" s="224"/>
      <c r="D838" s="226"/>
      <c r="E838" s="224" t="s">
        <v>165</v>
      </c>
      <c r="F838" s="225" t="e">
        <f t="shared" si="30"/>
        <v>#REF!</v>
      </c>
      <c r="G838" s="225"/>
    </row>
    <row r="839" spans="1:7" ht="21.75" customHeight="1">
      <c r="A839" s="224" t="s">
        <v>166</v>
      </c>
      <c r="B839" s="225" t="e">
        <f>#REF!</f>
        <v>#REF!</v>
      </c>
      <c r="C839" s="224"/>
      <c r="D839" s="226"/>
      <c r="E839" s="224" t="s">
        <v>166</v>
      </c>
      <c r="F839" s="225" t="e">
        <f t="shared" si="30"/>
        <v>#REF!</v>
      </c>
      <c r="G839" s="225"/>
    </row>
    <row r="840" spans="1:7" ht="21.75" customHeight="1">
      <c r="A840" s="224" t="s">
        <v>167</v>
      </c>
      <c r="B840" s="225" t="e">
        <f>#REF!</f>
        <v>#REF!</v>
      </c>
      <c r="C840" s="224"/>
      <c r="D840" s="226"/>
      <c r="E840" s="224" t="s">
        <v>167</v>
      </c>
      <c r="F840" s="225" t="e">
        <f t="shared" si="30"/>
        <v>#REF!</v>
      </c>
      <c r="G840" s="225"/>
    </row>
    <row r="841" spans="1:7" ht="21.75" customHeight="1">
      <c r="A841" s="224" t="s">
        <v>168</v>
      </c>
      <c r="B841" s="225" t="e">
        <f>#REF!</f>
        <v>#REF!</v>
      </c>
      <c r="C841" s="224"/>
      <c r="D841" s="226"/>
      <c r="E841" s="224" t="s">
        <v>168</v>
      </c>
      <c r="F841" s="225" t="e">
        <f t="shared" si="30"/>
        <v>#REF!</v>
      </c>
      <c r="G841" s="225"/>
    </row>
    <row r="842" spans="1:7" ht="21.75" customHeight="1">
      <c r="A842" s="224" t="s">
        <v>187</v>
      </c>
      <c r="B842" s="225" t="e">
        <f>#REF!</f>
        <v>#REF!</v>
      </c>
      <c r="C842" s="224"/>
      <c r="D842" s="226"/>
      <c r="E842" s="224" t="str">
        <f>A842</f>
        <v>Petit Ep. Cannebe 500g</v>
      </c>
      <c r="F842" s="225" t="e">
        <f t="shared" si="30"/>
        <v>#REF!</v>
      </c>
      <c r="G842" s="225"/>
    </row>
    <row r="843" spans="1:7" ht="21.75" customHeight="1">
      <c r="A843" s="224" t="s">
        <v>185</v>
      </c>
      <c r="B843" s="225" t="e">
        <f>#REF!</f>
        <v>#REF!</v>
      </c>
      <c r="C843" s="224"/>
      <c r="D843" s="226"/>
      <c r="E843" s="224" t="s">
        <v>185</v>
      </c>
      <c r="F843" s="225" t="e">
        <f t="shared" si="30"/>
        <v>#REF!</v>
      </c>
      <c r="G843" s="225"/>
    </row>
    <row r="844" spans="1:7" ht="21.75" customHeight="1">
      <c r="A844" s="224" t="s">
        <v>186</v>
      </c>
      <c r="B844" s="225" t="e">
        <f>#REF!</f>
        <v>#REF!</v>
      </c>
      <c r="C844" s="224"/>
      <c r="D844" s="226"/>
      <c r="E844" s="224" t="s">
        <v>186</v>
      </c>
      <c r="F844" s="225" t="e">
        <f t="shared" si="30"/>
        <v>#REF!</v>
      </c>
      <c r="G844" s="225"/>
    </row>
    <row r="845" spans="1:7" ht="21.75" customHeight="1">
      <c r="A845" s="224" t="s">
        <v>169</v>
      </c>
      <c r="B845" s="225" t="e">
        <f>#REF!</f>
        <v>#REF!</v>
      </c>
      <c r="C845" s="224"/>
      <c r="D845" s="226"/>
      <c r="E845" s="224" t="s">
        <v>169</v>
      </c>
      <c r="F845" s="225" t="e">
        <f t="shared" si="30"/>
        <v>#REF!</v>
      </c>
      <c r="G845" s="225"/>
    </row>
    <row r="846" spans="1:7" ht="21.75" customHeight="1">
      <c r="A846" s="224" t="s">
        <v>170</v>
      </c>
      <c r="B846" s="225" t="e">
        <f>#REF!</f>
        <v>#REF!</v>
      </c>
      <c r="C846" s="224"/>
      <c r="D846" s="226"/>
      <c r="E846" s="224" t="s">
        <v>170</v>
      </c>
      <c r="F846" s="225" t="e">
        <f t="shared" si="30"/>
        <v>#REF!</v>
      </c>
      <c r="G846" s="225"/>
    </row>
    <row r="847" spans="1:7" ht="21.75" customHeight="1">
      <c r="A847" s="224" t="s">
        <v>171</v>
      </c>
      <c r="B847" s="225" t="e">
        <f>#REF!</f>
        <v>#REF!</v>
      </c>
      <c r="C847" s="224"/>
      <c r="D847" s="226"/>
      <c r="E847" s="224" t="s">
        <v>171</v>
      </c>
      <c r="F847" s="225" t="e">
        <f t="shared" si="30"/>
        <v>#REF!</v>
      </c>
      <c r="G847" s="225"/>
    </row>
    <row r="848" spans="1:7" ht="21.75" customHeight="1">
      <c r="A848" s="224" t="s">
        <v>172</v>
      </c>
      <c r="B848" s="225" t="e">
        <f>#REF!</f>
        <v>#REF!</v>
      </c>
      <c r="C848" s="224"/>
      <c r="D848" s="226"/>
      <c r="E848" s="224" t="s">
        <v>172</v>
      </c>
      <c r="F848" s="225" t="e">
        <f t="shared" si="30"/>
        <v>#REF!</v>
      </c>
      <c r="G848" s="225"/>
    </row>
    <row r="849" spans="1:7" ht="21.75" customHeight="1">
      <c r="A849" s="224" t="s">
        <v>188</v>
      </c>
      <c r="B849" s="225" t="e">
        <f>#REF!</f>
        <v>#REF!</v>
      </c>
      <c r="C849" s="224"/>
      <c r="D849" s="226"/>
      <c r="E849" s="224" t="s">
        <v>188</v>
      </c>
      <c r="F849" s="225" t="e">
        <f t="shared" si="30"/>
        <v>#REF!</v>
      </c>
      <c r="G849" s="225"/>
    </row>
    <row r="850" spans="1:7" ht="21.75" customHeight="1">
      <c r="A850" s="224" t="s">
        <v>189</v>
      </c>
      <c r="B850" s="225" t="e">
        <f>#REF!</f>
        <v>#REF!</v>
      </c>
      <c r="C850" s="224"/>
      <c r="D850" s="226"/>
      <c r="E850" s="224" t="s">
        <v>189</v>
      </c>
      <c r="F850" s="225" t="e">
        <f t="shared" si="30"/>
        <v>#REF!</v>
      </c>
      <c r="G850" s="225"/>
    </row>
    <row r="851" spans="1:7" ht="21.75" customHeight="1">
      <c r="A851" s="224" t="s">
        <v>173</v>
      </c>
      <c r="B851" s="225" t="e">
        <f>#REF!</f>
        <v>#REF!</v>
      </c>
      <c r="C851" s="224"/>
      <c r="D851" s="226"/>
      <c r="E851" s="224" t="s">
        <v>173</v>
      </c>
      <c r="F851" s="225" t="e">
        <f t="shared" si="30"/>
        <v>#REF!</v>
      </c>
      <c r="G851" s="225"/>
    </row>
    <row r="852" spans="1:7" ht="21.75" customHeight="1">
      <c r="A852" s="224" t="s">
        <v>184</v>
      </c>
      <c r="B852" s="225" t="e">
        <f>#REF!</f>
        <v>#REF!</v>
      </c>
      <c r="C852" s="224"/>
      <c r="D852" s="226"/>
      <c r="E852" s="224" t="s">
        <v>184</v>
      </c>
      <c r="F852" s="225" t="e">
        <f t="shared" si="30"/>
        <v>#REF!</v>
      </c>
      <c r="G852" s="225"/>
    </row>
    <row r="853" spans="1:7" ht="21.75" customHeight="1">
      <c r="A853" s="224" t="s">
        <v>190</v>
      </c>
      <c r="B853" s="225" t="e">
        <f>#REF!</f>
        <v>#REF!</v>
      </c>
      <c r="C853" s="224"/>
      <c r="D853" s="226"/>
      <c r="E853" s="224" t="s">
        <v>190</v>
      </c>
      <c r="F853" s="225" t="e">
        <f t="shared" si="30"/>
        <v>#REF!</v>
      </c>
      <c r="G853" s="225"/>
    </row>
    <row r="854" spans="1:7" ht="21.75" customHeight="1">
      <c r="A854" s="224" t="s">
        <v>191</v>
      </c>
      <c r="B854" s="225" t="e">
        <f>#REF!</f>
        <v>#REF!</v>
      </c>
      <c r="C854" s="224"/>
      <c r="D854" s="226"/>
      <c r="E854" s="224" t="s">
        <v>191</v>
      </c>
      <c r="F854" s="225" t="e">
        <f t="shared" si="30"/>
        <v>#REF!</v>
      </c>
      <c r="G854" s="225"/>
    </row>
    <row r="855" spans="1:7" ht="21.75" customHeight="1">
      <c r="A855" s="224" t="s">
        <v>192</v>
      </c>
      <c r="B855" s="225" t="e">
        <f>#REF!</f>
        <v>#REF!</v>
      </c>
      <c r="C855" s="224"/>
      <c r="D855" s="226"/>
      <c r="E855" s="224" t="s">
        <v>192</v>
      </c>
      <c r="F855" s="225" t="e">
        <f t="shared" si="30"/>
        <v>#REF!</v>
      </c>
      <c r="G855" s="225"/>
    </row>
    <row r="856" spans="1:7" ht="21.75" customHeight="1">
      <c r="A856" s="224" t="s">
        <v>193</v>
      </c>
      <c r="B856" s="225" t="e">
        <f>#REF!</f>
        <v>#REF!</v>
      </c>
      <c r="C856" s="224"/>
      <c r="D856" s="226"/>
      <c r="E856" s="224" t="s">
        <v>193</v>
      </c>
      <c r="F856" s="225" t="e">
        <f t="shared" si="30"/>
        <v>#REF!</v>
      </c>
      <c r="G856" s="225"/>
    </row>
    <row r="857" spans="1:7" ht="21.75" customHeight="1">
      <c r="A857" s="228" t="s">
        <v>135</v>
      </c>
      <c r="B857" s="225" t="e">
        <f>SUM(B830:B856)</f>
        <v>#REF!</v>
      </c>
      <c r="C857" s="228"/>
      <c r="E857" s="228" t="s">
        <v>135</v>
      </c>
      <c r="F857" s="225" t="e">
        <f>SUM(F830:F856)</f>
        <v>#REF!</v>
      </c>
      <c r="G857" s="222"/>
    </row>
    <row r="858" spans="1:7" ht="21.75" customHeight="1">
      <c r="F858" s="227"/>
    </row>
    <row r="859" spans="1:7" ht="24" customHeight="1">
      <c r="A859" s="601" t="s">
        <v>151</v>
      </c>
      <c r="B859" s="601"/>
      <c r="C859" s="601"/>
      <c r="D859" s="219"/>
      <c r="E859" s="601" t="s">
        <v>151</v>
      </c>
      <c r="F859" s="601"/>
      <c r="G859" s="601"/>
    </row>
    <row r="860" spans="1:7" ht="21.75" customHeight="1">
      <c r="A860" s="220"/>
      <c r="B860" s="221"/>
      <c r="C860" s="220"/>
      <c r="D860" s="220"/>
      <c r="E860" s="220"/>
      <c r="F860" s="221"/>
      <c r="G860" s="221"/>
    </row>
    <row r="861" spans="1:7" ht="21.75" customHeight="1">
      <c r="A861" s="220" t="s">
        <v>152</v>
      </c>
      <c r="B861" s="602">
        <f ca="1">$B825</f>
        <v>46028</v>
      </c>
      <c r="C861" s="602"/>
      <c r="D861" s="220"/>
      <c r="E861" s="220" t="s">
        <v>152</v>
      </c>
      <c r="F861" s="602">
        <f ca="1">B861</f>
        <v>46028</v>
      </c>
      <c r="G861" s="602"/>
    </row>
    <row r="862" spans="1:7" ht="21.75" customHeight="1">
      <c r="A862" s="220" t="s">
        <v>153</v>
      </c>
      <c r="B862" s="608" t="e">
        <f>#REF!</f>
        <v>#REF!</v>
      </c>
      <c r="C862" s="608"/>
      <c r="D862" s="220"/>
      <c r="E862" s="220" t="s">
        <v>153</v>
      </c>
      <c r="F862" s="608" t="e">
        <f>B862</f>
        <v>#REF!</v>
      </c>
      <c r="G862" s="608"/>
    </row>
    <row r="864" spans="1:7" ht="21.75" customHeight="1">
      <c r="A864" s="605" t="s">
        <v>154</v>
      </c>
      <c r="B864" s="605" t="s">
        <v>155</v>
      </c>
      <c r="C864" s="605"/>
      <c r="E864" s="605" t="s">
        <v>154</v>
      </c>
      <c r="F864" s="605" t="s">
        <v>155</v>
      </c>
      <c r="G864" s="605"/>
    </row>
    <row r="865" spans="1:7" ht="21.75" customHeight="1">
      <c r="A865" s="605"/>
      <c r="B865" s="223" t="s">
        <v>156</v>
      </c>
      <c r="C865" s="223" t="s">
        <v>157</v>
      </c>
      <c r="E865" s="605"/>
      <c r="F865" s="223" t="s">
        <v>156</v>
      </c>
      <c r="G865" s="223" t="s">
        <v>157</v>
      </c>
    </row>
    <row r="866" spans="1:7" ht="21.75" customHeight="1">
      <c r="A866" s="224" t="s">
        <v>158</v>
      </c>
      <c r="B866" s="225" t="e">
        <f>#REF!</f>
        <v>#REF!</v>
      </c>
      <c r="C866" s="224"/>
      <c r="D866" s="226"/>
      <c r="E866" s="224" t="s">
        <v>158</v>
      </c>
      <c r="F866" s="225" t="e">
        <f t="shared" ref="F866:F892" si="31">B866</f>
        <v>#REF!</v>
      </c>
      <c r="G866" s="225"/>
    </row>
    <row r="867" spans="1:7" ht="21.75" customHeight="1">
      <c r="A867" s="224" t="s">
        <v>159</v>
      </c>
      <c r="B867" s="225" t="e">
        <f>#REF!</f>
        <v>#REF!</v>
      </c>
      <c r="C867" s="224"/>
      <c r="D867" s="226"/>
      <c r="E867" s="224" t="s">
        <v>159</v>
      </c>
      <c r="F867" s="225" t="e">
        <f t="shared" si="31"/>
        <v>#REF!</v>
      </c>
      <c r="G867" s="225"/>
    </row>
    <row r="868" spans="1:7" ht="21.75" customHeight="1">
      <c r="A868" s="224" t="s">
        <v>177</v>
      </c>
      <c r="B868" s="225" t="e">
        <f>#REF!</f>
        <v>#REF!</v>
      </c>
      <c r="C868" s="224"/>
      <c r="D868" s="226"/>
      <c r="E868" s="224" t="s">
        <v>177</v>
      </c>
      <c r="F868" s="225" t="e">
        <f t="shared" si="31"/>
        <v>#REF!</v>
      </c>
      <c r="G868" s="225"/>
    </row>
    <row r="869" spans="1:7" ht="21.75" customHeight="1">
      <c r="A869" s="224" t="s">
        <v>160</v>
      </c>
      <c r="B869" s="225" t="e">
        <f>#REF!</f>
        <v>#REF!</v>
      </c>
      <c r="C869" s="224"/>
      <c r="D869" s="226"/>
      <c r="E869" s="224" t="s">
        <v>160</v>
      </c>
      <c r="F869" s="225" t="e">
        <f t="shared" si="31"/>
        <v>#REF!</v>
      </c>
      <c r="G869" s="225"/>
    </row>
    <row r="870" spans="1:7" ht="21.75" customHeight="1">
      <c r="A870" s="224" t="s">
        <v>161</v>
      </c>
      <c r="B870" s="225" t="e">
        <f>#REF!</f>
        <v>#REF!</v>
      </c>
      <c r="C870" s="224"/>
      <c r="D870" s="226"/>
      <c r="E870" s="224" t="s">
        <v>161</v>
      </c>
      <c r="F870" s="225" t="e">
        <f t="shared" si="31"/>
        <v>#REF!</v>
      </c>
      <c r="G870" s="225"/>
    </row>
    <row r="871" spans="1:7" ht="21.75" customHeight="1">
      <c r="A871" s="224" t="s">
        <v>162</v>
      </c>
      <c r="B871" s="225" t="e">
        <f>#REF!</f>
        <v>#REF!</v>
      </c>
      <c r="C871" s="224"/>
      <c r="D871" s="226"/>
      <c r="E871" s="224" t="s">
        <v>162</v>
      </c>
      <c r="F871" s="225" t="e">
        <f t="shared" si="31"/>
        <v>#REF!</v>
      </c>
      <c r="G871" s="225"/>
    </row>
    <row r="872" spans="1:7" ht="21.75" customHeight="1">
      <c r="A872" s="224" t="s">
        <v>163</v>
      </c>
      <c r="B872" s="225" t="e">
        <f>#REF!</f>
        <v>#REF!</v>
      </c>
      <c r="C872" s="224"/>
      <c r="D872" s="226"/>
      <c r="E872" s="224" t="s">
        <v>163</v>
      </c>
      <c r="F872" s="225" t="e">
        <f t="shared" si="31"/>
        <v>#REF!</v>
      </c>
      <c r="G872" s="225"/>
    </row>
    <row r="873" spans="1:7" ht="21.75" customHeight="1">
      <c r="A873" s="224" t="s">
        <v>164</v>
      </c>
      <c r="B873" s="225" t="e">
        <f>#REF!</f>
        <v>#REF!</v>
      </c>
      <c r="C873" s="224"/>
      <c r="D873" s="226"/>
      <c r="E873" s="224" t="s">
        <v>164</v>
      </c>
      <c r="F873" s="225" t="e">
        <f t="shared" si="31"/>
        <v>#REF!</v>
      </c>
      <c r="G873" s="225"/>
    </row>
    <row r="874" spans="1:7" ht="21.75" customHeight="1">
      <c r="A874" s="224" t="s">
        <v>165</v>
      </c>
      <c r="B874" s="225" t="e">
        <f>#REF!</f>
        <v>#REF!</v>
      </c>
      <c r="C874" s="224"/>
      <c r="D874" s="226"/>
      <c r="E874" s="224" t="s">
        <v>165</v>
      </c>
      <c r="F874" s="225" t="e">
        <f t="shared" si="31"/>
        <v>#REF!</v>
      </c>
      <c r="G874" s="225"/>
    </row>
    <row r="875" spans="1:7" ht="21.75" customHeight="1">
      <c r="A875" s="224" t="s">
        <v>166</v>
      </c>
      <c r="B875" s="225" t="e">
        <f>#REF!</f>
        <v>#REF!</v>
      </c>
      <c r="C875" s="224"/>
      <c r="D875" s="226"/>
      <c r="E875" s="224" t="s">
        <v>166</v>
      </c>
      <c r="F875" s="225" t="e">
        <f t="shared" si="31"/>
        <v>#REF!</v>
      </c>
      <c r="G875" s="225"/>
    </row>
    <row r="876" spans="1:7" ht="21.75" customHeight="1">
      <c r="A876" s="224" t="s">
        <v>167</v>
      </c>
      <c r="B876" s="225" t="e">
        <f>#REF!</f>
        <v>#REF!</v>
      </c>
      <c r="C876" s="224"/>
      <c r="D876" s="226"/>
      <c r="E876" s="224" t="s">
        <v>167</v>
      </c>
      <c r="F876" s="225" t="e">
        <f t="shared" si="31"/>
        <v>#REF!</v>
      </c>
      <c r="G876" s="225"/>
    </row>
    <row r="877" spans="1:7" ht="21.75" customHeight="1">
      <c r="A877" s="224" t="s">
        <v>168</v>
      </c>
      <c r="B877" s="225" t="e">
        <f>#REF!</f>
        <v>#REF!</v>
      </c>
      <c r="C877" s="224"/>
      <c r="D877" s="226"/>
      <c r="E877" s="224" t="s">
        <v>168</v>
      </c>
      <c r="F877" s="225" t="e">
        <f t="shared" si="31"/>
        <v>#REF!</v>
      </c>
      <c r="G877" s="225"/>
    </row>
    <row r="878" spans="1:7" ht="21.75" customHeight="1">
      <c r="A878" s="224" t="s">
        <v>187</v>
      </c>
      <c r="B878" s="225" t="e">
        <f>#REF!</f>
        <v>#REF!</v>
      </c>
      <c r="C878" s="224"/>
      <c r="D878" s="226"/>
      <c r="E878" s="224" t="str">
        <f>A878</f>
        <v>Petit Ep. Cannebe 500g</v>
      </c>
      <c r="F878" s="225" t="e">
        <f t="shared" si="31"/>
        <v>#REF!</v>
      </c>
      <c r="G878" s="225"/>
    </row>
    <row r="879" spans="1:7" ht="21.75" customHeight="1">
      <c r="A879" s="224" t="s">
        <v>185</v>
      </c>
      <c r="B879" s="225" t="e">
        <f>#REF!</f>
        <v>#REF!</v>
      </c>
      <c r="C879" s="224"/>
      <c r="D879" s="226"/>
      <c r="E879" s="224" t="s">
        <v>185</v>
      </c>
      <c r="F879" s="225" t="e">
        <f t="shared" si="31"/>
        <v>#REF!</v>
      </c>
      <c r="G879" s="225"/>
    </row>
    <row r="880" spans="1:7" ht="21.75" customHeight="1">
      <c r="A880" s="224" t="s">
        <v>186</v>
      </c>
      <c r="B880" s="225" t="e">
        <f>#REF!</f>
        <v>#REF!</v>
      </c>
      <c r="C880" s="224"/>
      <c r="D880" s="226"/>
      <c r="E880" s="224" t="s">
        <v>186</v>
      </c>
      <c r="F880" s="225" t="e">
        <f t="shared" si="31"/>
        <v>#REF!</v>
      </c>
      <c r="G880" s="225"/>
    </row>
    <row r="881" spans="1:7" ht="21.75" customHeight="1">
      <c r="A881" s="224" t="s">
        <v>169</v>
      </c>
      <c r="B881" s="225" t="e">
        <f>#REF!</f>
        <v>#REF!</v>
      </c>
      <c r="C881" s="224"/>
      <c r="D881" s="226"/>
      <c r="E881" s="224" t="s">
        <v>169</v>
      </c>
      <c r="F881" s="225" t="e">
        <f t="shared" si="31"/>
        <v>#REF!</v>
      </c>
      <c r="G881" s="225"/>
    </row>
    <row r="882" spans="1:7" ht="21.75" customHeight="1">
      <c r="A882" s="224" t="s">
        <v>170</v>
      </c>
      <c r="B882" s="225" t="e">
        <f>#REF!</f>
        <v>#REF!</v>
      </c>
      <c r="C882" s="224"/>
      <c r="D882" s="226"/>
      <c r="E882" s="224" t="s">
        <v>170</v>
      </c>
      <c r="F882" s="225" t="e">
        <f t="shared" si="31"/>
        <v>#REF!</v>
      </c>
      <c r="G882" s="225"/>
    </row>
    <row r="883" spans="1:7" ht="21.75" customHeight="1">
      <c r="A883" s="224" t="s">
        <v>171</v>
      </c>
      <c r="B883" s="225" t="e">
        <f>#REF!</f>
        <v>#REF!</v>
      </c>
      <c r="C883" s="224"/>
      <c r="D883" s="226"/>
      <c r="E883" s="224" t="s">
        <v>171</v>
      </c>
      <c r="F883" s="225" t="e">
        <f t="shared" si="31"/>
        <v>#REF!</v>
      </c>
      <c r="G883" s="225"/>
    </row>
    <row r="884" spans="1:7" ht="21.75" customHeight="1">
      <c r="A884" s="224" t="s">
        <v>172</v>
      </c>
      <c r="B884" s="225" t="e">
        <f>#REF!</f>
        <v>#REF!</v>
      </c>
      <c r="C884" s="224"/>
      <c r="D884" s="226"/>
      <c r="E884" s="224" t="s">
        <v>172</v>
      </c>
      <c r="F884" s="225" t="e">
        <f t="shared" si="31"/>
        <v>#REF!</v>
      </c>
      <c r="G884" s="225"/>
    </row>
    <row r="885" spans="1:7" ht="21.75" customHeight="1">
      <c r="A885" s="224" t="s">
        <v>188</v>
      </c>
      <c r="B885" s="225" t="e">
        <f>#REF!</f>
        <v>#REF!</v>
      </c>
      <c r="C885" s="224"/>
      <c r="D885" s="226"/>
      <c r="E885" s="224" t="s">
        <v>188</v>
      </c>
      <c r="F885" s="225" t="e">
        <f t="shared" si="31"/>
        <v>#REF!</v>
      </c>
      <c r="G885" s="225"/>
    </row>
    <row r="886" spans="1:7" ht="21.75" customHeight="1">
      <c r="A886" s="224" t="s">
        <v>189</v>
      </c>
      <c r="B886" s="225" t="e">
        <f>#REF!</f>
        <v>#REF!</v>
      </c>
      <c r="C886" s="224"/>
      <c r="D886" s="226"/>
      <c r="E886" s="224" t="s">
        <v>189</v>
      </c>
      <c r="F886" s="225" t="e">
        <f t="shared" si="31"/>
        <v>#REF!</v>
      </c>
      <c r="G886" s="225"/>
    </row>
    <row r="887" spans="1:7" ht="21.75" customHeight="1">
      <c r="A887" s="224" t="s">
        <v>173</v>
      </c>
      <c r="B887" s="225" t="e">
        <f>#REF!</f>
        <v>#REF!</v>
      </c>
      <c r="C887" s="224"/>
      <c r="D887" s="226"/>
      <c r="E887" s="224" t="s">
        <v>173</v>
      </c>
      <c r="F887" s="225" t="e">
        <f t="shared" si="31"/>
        <v>#REF!</v>
      </c>
      <c r="G887" s="225"/>
    </row>
    <row r="888" spans="1:7" ht="21.75" customHeight="1">
      <c r="A888" s="224" t="s">
        <v>184</v>
      </c>
      <c r="B888" s="225" t="e">
        <f>#REF!</f>
        <v>#REF!</v>
      </c>
      <c r="C888" s="224"/>
      <c r="D888" s="226"/>
      <c r="E888" s="224" t="s">
        <v>184</v>
      </c>
      <c r="F888" s="225" t="e">
        <f t="shared" si="31"/>
        <v>#REF!</v>
      </c>
      <c r="G888" s="225"/>
    </row>
    <row r="889" spans="1:7" ht="21.75" customHeight="1">
      <c r="A889" s="224" t="s">
        <v>190</v>
      </c>
      <c r="B889" s="225" t="e">
        <f>#REF!</f>
        <v>#REF!</v>
      </c>
      <c r="C889" s="224"/>
      <c r="D889" s="226"/>
      <c r="E889" s="224" t="s">
        <v>190</v>
      </c>
      <c r="F889" s="225" t="e">
        <f t="shared" si="31"/>
        <v>#REF!</v>
      </c>
      <c r="G889" s="225"/>
    </row>
    <row r="890" spans="1:7" ht="21.75" customHeight="1">
      <c r="A890" s="224" t="s">
        <v>191</v>
      </c>
      <c r="B890" s="225" t="e">
        <f>#REF!</f>
        <v>#REF!</v>
      </c>
      <c r="C890" s="224"/>
      <c r="D890" s="226"/>
      <c r="E890" s="224" t="s">
        <v>191</v>
      </c>
      <c r="F890" s="225" t="e">
        <f t="shared" si="31"/>
        <v>#REF!</v>
      </c>
      <c r="G890" s="225"/>
    </row>
    <row r="891" spans="1:7" ht="21.75" customHeight="1">
      <c r="A891" s="224" t="s">
        <v>192</v>
      </c>
      <c r="B891" s="225" t="e">
        <f>#REF!</f>
        <v>#REF!</v>
      </c>
      <c r="C891" s="224"/>
      <c r="D891" s="226"/>
      <c r="E891" s="224" t="s">
        <v>192</v>
      </c>
      <c r="F891" s="225" t="e">
        <f t="shared" si="31"/>
        <v>#REF!</v>
      </c>
      <c r="G891" s="225"/>
    </row>
    <row r="892" spans="1:7" ht="21.75" customHeight="1">
      <c r="A892" s="224" t="s">
        <v>193</v>
      </c>
      <c r="B892" s="225" t="e">
        <f>#REF!</f>
        <v>#REF!</v>
      </c>
      <c r="C892" s="224"/>
      <c r="D892" s="226"/>
      <c r="E892" s="224" t="s">
        <v>193</v>
      </c>
      <c r="F892" s="225" t="e">
        <f t="shared" si="31"/>
        <v>#REF!</v>
      </c>
      <c r="G892" s="225"/>
    </row>
    <row r="893" spans="1:7" ht="21.75" customHeight="1">
      <c r="A893" s="228" t="s">
        <v>135</v>
      </c>
      <c r="B893" s="225" t="e">
        <f>SUM(B866:B892)</f>
        <v>#REF!</v>
      </c>
      <c r="C893" s="228"/>
      <c r="E893" s="228" t="s">
        <v>135</v>
      </c>
      <c r="F893" s="225" t="e">
        <f>SUM(F866:F892)</f>
        <v>#REF!</v>
      </c>
      <c r="G893" s="222"/>
    </row>
    <row r="894" spans="1:7" ht="21.75" customHeight="1">
      <c r="B894" s="227"/>
      <c r="F894" s="227"/>
    </row>
    <row r="895" spans="1:7" ht="24" customHeight="1">
      <c r="A895" s="601" t="s">
        <v>151</v>
      </c>
      <c r="B895" s="601"/>
      <c r="C895" s="601"/>
      <c r="D895" s="219"/>
      <c r="E895" s="601" t="s">
        <v>151</v>
      </c>
      <c r="F895" s="601"/>
      <c r="G895" s="601"/>
    </row>
    <row r="896" spans="1:7" ht="21.75" customHeight="1">
      <c r="A896" s="220"/>
      <c r="B896" s="221"/>
      <c r="C896" s="220"/>
      <c r="D896" s="220"/>
      <c r="E896" s="220"/>
      <c r="F896" s="221"/>
      <c r="G896" s="221"/>
    </row>
    <row r="897" spans="1:7" ht="21.75" customHeight="1">
      <c r="A897" s="220" t="s">
        <v>152</v>
      </c>
      <c r="B897" s="602">
        <f ca="1">$B861</f>
        <v>46028</v>
      </c>
      <c r="C897" s="602"/>
      <c r="D897" s="220"/>
      <c r="E897" s="220" t="s">
        <v>152</v>
      </c>
      <c r="F897" s="602">
        <f ca="1">B897</f>
        <v>46028</v>
      </c>
      <c r="G897" s="602"/>
    </row>
    <row r="898" spans="1:7" ht="21.75" customHeight="1">
      <c r="A898" s="220" t="s">
        <v>153</v>
      </c>
      <c r="B898" s="608" t="e">
        <f>#REF!</f>
        <v>#REF!</v>
      </c>
      <c r="C898" s="608"/>
      <c r="D898" s="220"/>
      <c r="E898" s="220" t="s">
        <v>153</v>
      </c>
      <c r="F898" s="608" t="e">
        <f>B898</f>
        <v>#REF!</v>
      </c>
      <c r="G898" s="608"/>
    </row>
    <row r="900" spans="1:7" ht="21.75" customHeight="1">
      <c r="A900" s="605" t="s">
        <v>154</v>
      </c>
      <c r="B900" s="605" t="s">
        <v>155</v>
      </c>
      <c r="C900" s="605"/>
      <c r="E900" s="605" t="s">
        <v>154</v>
      </c>
      <c r="F900" s="605" t="s">
        <v>155</v>
      </c>
      <c r="G900" s="605"/>
    </row>
    <row r="901" spans="1:7" ht="21.75" customHeight="1">
      <c r="A901" s="605"/>
      <c r="B901" s="223" t="s">
        <v>156</v>
      </c>
      <c r="C901" s="223" t="s">
        <v>157</v>
      </c>
      <c r="E901" s="605"/>
      <c r="F901" s="223" t="s">
        <v>156</v>
      </c>
      <c r="G901" s="223" t="s">
        <v>157</v>
      </c>
    </row>
    <row r="902" spans="1:7" ht="21.75" customHeight="1">
      <c r="A902" s="224" t="s">
        <v>158</v>
      </c>
      <c r="B902" s="225" t="e">
        <f>#REF!</f>
        <v>#REF!</v>
      </c>
      <c r="C902" s="224"/>
      <c r="D902" s="226"/>
      <c r="E902" s="224" t="s">
        <v>158</v>
      </c>
      <c r="F902" s="225" t="e">
        <f t="shared" ref="F902:F928" si="32">B902</f>
        <v>#REF!</v>
      </c>
      <c r="G902" s="225"/>
    </row>
    <row r="903" spans="1:7" ht="21.75" customHeight="1">
      <c r="A903" s="224" t="s">
        <v>159</v>
      </c>
      <c r="B903" s="225" t="e">
        <f>#REF!</f>
        <v>#REF!</v>
      </c>
      <c r="C903" s="224"/>
      <c r="D903" s="226"/>
      <c r="E903" s="224" t="s">
        <v>159</v>
      </c>
      <c r="F903" s="225" t="e">
        <f t="shared" si="32"/>
        <v>#REF!</v>
      </c>
      <c r="G903" s="225"/>
    </row>
    <row r="904" spans="1:7" ht="21.75" customHeight="1">
      <c r="A904" s="224" t="s">
        <v>177</v>
      </c>
      <c r="B904" s="225" t="e">
        <f>#REF!</f>
        <v>#REF!</v>
      </c>
      <c r="C904" s="224"/>
      <c r="D904" s="226"/>
      <c r="E904" s="224" t="s">
        <v>177</v>
      </c>
      <c r="F904" s="225" t="e">
        <f t="shared" si="32"/>
        <v>#REF!</v>
      </c>
      <c r="G904" s="225"/>
    </row>
    <row r="905" spans="1:7" ht="21.75" customHeight="1">
      <c r="A905" s="224" t="s">
        <v>160</v>
      </c>
      <c r="B905" s="225" t="e">
        <f>#REF!</f>
        <v>#REF!</v>
      </c>
      <c r="C905" s="224"/>
      <c r="D905" s="226"/>
      <c r="E905" s="224" t="s">
        <v>160</v>
      </c>
      <c r="F905" s="225" t="e">
        <f t="shared" si="32"/>
        <v>#REF!</v>
      </c>
      <c r="G905" s="225"/>
    </row>
    <row r="906" spans="1:7" ht="21.75" customHeight="1">
      <c r="A906" s="224" t="s">
        <v>161</v>
      </c>
      <c r="B906" s="225" t="e">
        <f>#REF!</f>
        <v>#REF!</v>
      </c>
      <c r="C906" s="224"/>
      <c r="D906" s="226"/>
      <c r="E906" s="224" t="s">
        <v>161</v>
      </c>
      <c r="F906" s="225" t="e">
        <f t="shared" si="32"/>
        <v>#REF!</v>
      </c>
      <c r="G906" s="225"/>
    </row>
    <row r="907" spans="1:7" ht="21.75" customHeight="1">
      <c r="A907" s="224" t="s">
        <v>162</v>
      </c>
      <c r="B907" s="225" t="e">
        <f>#REF!</f>
        <v>#REF!</v>
      </c>
      <c r="C907" s="224"/>
      <c r="D907" s="226"/>
      <c r="E907" s="224" t="s">
        <v>162</v>
      </c>
      <c r="F907" s="225" t="e">
        <f t="shared" si="32"/>
        <v>#REF!</v>
      </c>
      <c r="G907" s="225"/>
    </row>
    <row r="908" spans="1:7" ht="21.75" customHeight="1">
      <c r="A908" s="224" t="s">
        <v>163</v>
      </c>
      <c r="B908" s="225" t="e">
        <f>#REF!</f>
        <v>#REF!</v>
      </c>
      <c r="C908" s="224"/>
      <c r="D908" s="226"/>
      <c r="E908" s="224" t="s">
        <v>163</v>
      </c>
      <c r="F908" s="225" t="e">
        <f t="shared" si="32"/>
        <v>#REF!</v>
      </c>
      <c r="G908" s="225"/>
    </row>
    <row r="909" spans="1:7" ht="21.75" customHeight="1">
      <c r="A909" s="224" t="s">
        <v>164</v>
      </c>
      <c r="B909" s="225" t="e">
        <f>#REF!</f>
        <v>#REF!</v>
      </c>
      <c r="C909" s="224"/>
      <c r="D909" s="226"/>
      <c r="E909" s="224" t="s">
        <v>164</v>
      </c>
      <c r="F909" s="225" t="e">
        <f t="shared" si="32"/>
        <v>#REF!</v>
      </c>
      <c r="G909" s="225"/>
    </row>
    <row r="910" spans="1:7" ht="21.75" customHeight="1">
      <c r="A910" s="224" t="s">
        <v>165</v>
      </c>
      <c r="B910" s="225" t="e">
        <f>#REF!</f>
        <v>#REF!</v>
      </c>
      <c r="C910" s="224"/>
      <c r="D910" s="226"/>
      <c r="E910" s="224" t="s">
        <v>165</v>
      </c>
      <c r="F910" s="225" t="e">
        <f t="shared" si="32"/>
        <v>#REF!</v>
      </c>
      <c r="G910" s="225"/>
    </row>
    <row r="911" spans="1:7" ht="21.75" customHeight="1">
      <c r="A911" s="224" t="s">
        <v>166</v>
      </c>
      <c r="B911" s="225" t="e">
        <f>#REF!</f>
        <v>#REF!</v>
      </c>
      <c r="C911" s="224"/>
      <c r="D911" s="226"/>
      <c r="E911" s="224" t="s">
        <v>166</v>
      </c>
      <c r="F911" s="225" t="e">
        <f t="shared" si="32"/>
        <v>#REF!</v>
      </c>
      <c r="G911" s="225"/>
    </row>
    <row r="912" spans="1:7" ht="21.75" customHeight="1">
      <c r="A912" s="224" t="s">
        <v>167</v>
      </c>
      <c r="B912" s="225" t="e">
        <f>#REF!</f>
        <v>#REF!</v>
      </c>
      <c r="C912" s="224"/>
      <c r="D912" s="226"/>
      <c r="E912" s="224" t="s">
        <v>167</v>
      </c>
      <c r="F912" s="225" t="e">
        <f t="shared" si="32"/>
        <v>#REF!</v>
      </c>
      <c r="G912" s="225"/>
    </row>
    <row r="913" spans="1:7" ht="21.75" customHeight="1">
      <c r="A913" s="224" t="s">
        <v>168</v>
      </c>
      <c r="B913" s="225" t="e">
        <f>#REF!</f>
        <v>#REF!</v>
      </c>
      <c r="C913" s="224"/>
      <c r="D913" s="226"/>
      <c r="E913" s="224" t="s">
        <v>168</v>
      </c>
      <c r="F913" s="225" t="e">
        <f t="shared" si="32"/>
        <v>#REF!</v>
      </c>
      <c r="G913" s="225"/>
    </row>
    <row r="914" spans="1:7" ht="21.75" customHeight="1">
      <c r="A914" s="224" t="s">
        <v>187</v>
      </c>
      <c r="B914" s="225" t="e">
        <f>#REF!</f>
        <v>#REF!</v>
      </c>
      <c r="C914" s="224"/>
      <c r="D914" s="226"/>
      <c r="E914" s="224" t="str">
        <f>A914</f>
        <v>Petit Ep. Cannebe 500g</v>
      </c>
      <c r="F914" s="225" t="e">
        <f t="shared" si="32"/>
        <v>#REF!</v>
      </c>
      <c r="G914" s="225"/>
    </row>
    <row r="915" spans="1:7" ht="21.75" customHeight="1">
      <c r="A915" s="224" t="s">
        <v>185</v>
      </c>
      <c r="B915" s="225" t="e">
        <f>#REF!</f>
        <v>#REF!</v>
      </c>
      <c r="C915" s="224"/>
      <c r="D915" s="226"/>
      <c r="E915" s="224" t="s">
        <v>185</v>
      </c>
      <c r="F915" s="225" t="e">
        <f t="shared" si="32"/>
        <v>#REF!</v>
      </c>
      <c r="G915" s="225"/>
    </row>
    <row r="916" spans="1:7" ht="21.75" customHeight="1">
      <c r="A916" s="224" t="s">
        <v>186</v>
      </c>
      <c r="B916" s="225" t="e">
        <f>#REF!</f>
        <v>#REF!</v>
      </c>
      <c r="C916" s="224"/>
      <c r="D916" s="226"/>
      <c r="E916" s="224" t="s">
        <v>186</v>
      </c>
      <c r="F916" s="225" t="e">
        <f t="shared" si="32"/>
        <v>#REF!</v>
      </c>
      <c r="G916" s="225"/>
    </row>
    <row r="917" spans="1:7" ht="21.75" customHeight="1">
      <c r="A917" s="224" t="s">
        <v>169</v>
      </c>
      <c r="B917" s="225" t="e">
        <f>#REF!</f>
        <v>#REF!</v>
      </c>
      <c r="C917" s="224"/>
      <c r="D917" s="226"/>
      <c r="E917" s="224" t="s">
        <v>169</v>
      </c>
      <c r="F917" s="225" t="e">
        <f t="shared" si="32"/>
        <v>#REF!</v>
      </c>
      <c r="G917" s="225"/>
    </row>
    <row r="918" spans="1:7" ht="21.75" customHeight="1">
      <c r="A918" s="224" t="s">
        <v>170</v>
      </c>
      <c r="B918" s="225" t="e">
        <f>#REF!</f>
        <v>#REF!</v>
      </c>
      <c r="C918" s="224"/>
      <c r="D918" s="226"/>
      <c r="E918" s="224" t="s">
        <v>170</v>
      </c>
      <c r="F918" s="225" t="e">
        <f t="shared" si="32"/>
        <v>#REF!</v>
      </c>
      <c r="G918" s="225"/>
    </row>
    <row r="919" spans="1:7" ht="21.75" customHeight="1">
      <c r="A919" s="224" t="s">
        <v>171</v>
      </c>
      <c r="B919" s="225" t="e">
        <f>#REF!</f>
        <v>#REF!</v>
      </c>
      <c r="C919" s="224"/>
      <c r="D919" s="226"/>
      <c r="E919" s="224" t="s">
        <v>171</v>
      </c>
      <c r="F919" s="225" t="e">
        <f t="shared" si="32"/>
        <v>#REF!</v>
      </c>
      <c r="G919" s="225"/>
    </row>
    <row r="920" spans="1:7" ht="21.75" customHeight="1">
      <c r="A920" s="224" t="s">
        <v>172</v>
      </c>
      <c r="B920" s="225" t="e">
        <f>#REF!</f>
        <v>#REF!</v>
      </c>
      <c r="C920" s="224"/>
      <c r="D920" s="226"/>
      <c r="E920" s="224" t="s">
        <v>172</v>
      </c>
      <c r="F920" s="225" t="e">
        <f t="shared" si="32"/>
        <v>#REF!</v>
      </c>
      <c r="G920" s="225"/>
    </row>
    <row r="921" spans="1:7" ht="21.75" customHeight="1">
      <c r="A921" s="224" t="s">
        <v>188</v>
      </c>
      <c r="B921" s="225" t="e">
        <f>#REF!</f>
        <v>#REF!</v>
      </c>
      <c r="C921" s="224"/>
      <c r="D921" s="226"/>
      <c r="E921" s="224" t="s">
        <v>188</v>
      </c>
      <c r="F921" s="225" t="e">
        <f t="shared" si="32"/>
        <v>#REF!</v>
      </c>
      <c r="G921" s="225"/>
    </row>
    <row r="922" spans="1:7" ht="21.75" customHeight="1">
      <c r="A922" s="224" t="s">
        <v>189</v>
      </c>
      <c r="B922" s="225" t="e">
        <f>#REF!</f>
        <v>#REF!</v>
      </c>
      <c r="C922" s="224"/>
      <c r="D922" s="226"/>
      <c r="E922" s="224" t="s">
        <v>189</v>
      </c>
      <c r="F922" s="225" t="e">
        <f t="shared" si="32"/>
        <v>#REF!</v>
      </c>
      <c r="G922" s="225"/>
    </row>
    <row r="923" spans="1:7" ht="21.75" customHeight="1">
      <c r="A923" s="224" t="s">
        <v>173</v>
      </c>
      <c r="B923" s="225" t="e">
        <f>#REF!</f>
        <v>#REF!</v>
      </c>
      <c r="C923" s="224"/>
      <c r="D923" s="226"/>
      <c r="E923" s="224" t="s">
        <v>173</v>
      </c>
      <c r="F923" s="225" t="e">
        <f t="shared" si="32"/>
        <v>#REF!</v>
      </c>
      <c r="G923" s="225"/>
    </row>
    <row r="924" spans="1:7" ht="21.75" customHeight="1">
      <c r="A924" s="224" t="s">
        <v>184</v>
      </c>
      <c r="B924" s="225" t="e">
        <f>#REF!</f>
        <v>#REF!</v>
      </c>
      <c r="C924" s="224"/>
      <c r="D924" s="226"/>
      <c r="E924" s="224" t="s">
        <v>184</v>
      </c>
      <c r="F924" s="225" t="e">
        <f t="shared" si="32"/>
        <v>#REF!</v>
      </c>
      <c r="G924" s="225"/>
    </row>
    <row r="925" spans="1:7" ht="21.75" customHeight="1">
      <c r="A925" s="224" t="s">
        <v>190</v>
      </c>
      <c r="B925" s="225" t="e">
        <f>#REF!</f>
        <v>#REF!</v>
      </c>
      <c r="C925" s="224"/>
      <c r="D925" s="226"/>
      <c r="E925" s="224" t="s">
        <v>190</v>
      </c>
      <c r="F925" s="225" t="e">
        <f t="shared" si="32"/>
        <v>#REF!</v>
      </c>
      <c r="G925" s="225"/>
    </row>
    <row r="926" spans="1:7" ht="21.75" customHeight="1">
      <c r="A926" s="224" t="s">
        <v>191</v>
      </c>
      <c r="B926" s="225" t="e">
        <f>#REF!</f>
        <v>#REF!</v>
      </c>
      <c r="C926" s="224"/>
      <c r="D926" s="226"/>
      <c r="E926" s="224" t="s">
        <v>191</v>
      </c>
      <c r="F926" s="225" t="e">
        <f t="shared" si="32"/>
        <v>#REF!</v>
      </c>
      <c r="G926" s="225"/>
    </row>
    <row r="927" spans="1:7" ht="21.75" customHeight="1">
      <c r="A927" s="224" t="s">
        <v>192</v>
      </c>
      <c r="B927" s="225" t="e">
        <f>#REF!</f>
        <v>#REF!</v>
      </c>
      <c r="C927" s="224"/>
      <c r="D927" s="226"/>
      <c r="E927" s="224" t="s">
        <v>192</v>
      </c>
      <c r="F927" s="225" t="e">
        <f t="shared" si="32"/>
        <v>#REF!</v>
      </c>
      <c r="G927" s="225"/>
    </row>
    <row r="928" spans="1:7" ht="21.75" customHeight="1">
      <c r="A928" s="224" t="s">
        <v>193</v>
      </c>
      <c r="B928" s="225" t="e">
        <f>#REF!</f>
        <v>#REF!</v>
      </c>
      <c r="C928" s="224"/>
      <c r="D928" s="226"/>
      <c r="E928" s="224" t="s">
        <v>193</v>
      </c>
      <c r="F928" s="225" t="e">
        <f t="shared" si="32"/>
        <v>#REF!</v>
      </c>
      <c r="G928" s="225"/>
    </row>
    <row r="929" spans="1:7" ht="21.75" customHeight="1">
      <c r="A929" s="228" t="s">
        <v>135</v>
      </c>
      <c r="B929" s="225" t="e">
        <f>SUM(B902:B928)</f>
        <v>#REF!</v>
      </c>
      <c r="C929" s="228"/>
      <c r="E929" s="228" t="s">
        <v>135</v>
      </c>
      <c r="F929" s="225" t="e">
        <f>SUM(F902:F928)</f>
        <v>#REF!</v>
      </c>
      <c r="G929" s="222"/>
    </row>
    <row r="930" spans="1:7" ht="21.75" customHeight="1">
      <c r="F930" s="227"/>
    </row>
    <row r="931" spans="1:7" ht="24" customHeight="1">
      <c r="A931" s="601" t="s">
        <v>151</v>
      </c>
      <c r="B931" s="601"/>
      <c r="C931" s="601"/>
      <c r="D931" s="219"/>
      <c r="E931" s="601" t="s">
        <v>151</v>
      </c>
      <c r="F931" s="601"/>
      <c r="G931" s="601"/>
    </row>
    <row r="932" spans="1:7" ht="21.75" customHeight="1">
      <c r="A932" s="220"/>
      <c r="B932" s="221"/>
      <c r="C932" s="220"/>
      <c r="D932" s="220"/>
      <c r="E932" s="220"/>
      <c r="F932" s="221"/>
      <c r="G932" s="221"/>
    </row>
    <row r="933" spans="1:7" ht="21.75" customHeight="1">
      <c r="A933" s="220" t="s">
        <v>152</v>
      </c>
      <c r="B933" s="602">
        <f ca="1">$B897</f>
        <v>46028</v>
      </c>
      <c r="C933" s="602"/>
      <c r="D933" s="220"/>
      <c r="E933" s="220" t="s">
        <v>152</v>
      </c>
      <c r="F933" s="602">
        <f ca="1">B933</f>
        <v>46028</v>
      </c>
      <c r="G933" s="602"/>
    </row>
    <row r="934" spans="1:7" ht="21.75" customHeight="1">
      <c r="A934" s="220" t="s">
        <v>153</v>
      </c>
      <c r="B934" s="608" t="e">
        <f>#REF!</f>
        <v>#REF!</v>
      </c>
      <c r="C934" s="608"/>
      <c r="D934" s="220"/>
      <c r="E934" s="220" t="s">
        <v>153</v>
      </c>
      <c r="F934" s="608" t="e">
        <f>B934</f>
        <v>#REF!</v>
      </c>
      <c r="G934" s="608"/>
    </row>
    <row r="936" spans="1:7" ht="21.75" customHeight="1">
      <c r="A936" s="605" t="s">
        <v>154</v>
      </c>
      <c r="B936" s="605" t="s">
        <v>155</v>
      </c>
      <c r="C936" s="605"/>
      <c r="E936" s="605" t="s">
        <v>154</v>
      </c>
      <c r="F936" s="605" t="s">
        <v>155</v>
      </c>
      <c r="G936" s="605"/>
    </row>
    <row r="937" spans="1:7" ht="21.75" customHeight="1">
      <c r="A937" s="605"/>
      <c r="B937" s="223" t="s">
        <v>156</v>
      </c>
      <c r="C937" s="223" t="s">
        <v>157</v>
      </c>
      <c r="E937" s="605"/>
      <c r="F937" s="223" t="s">
        <v>156</v>
      </c>
      <c r="G937" s="223" t="s">
        <v>157</v>
      </c>
    </row>
    <row r="938" spans="1:7" ht="21.75" customHeight="1">
      <c r="A938" s="224" t="s">
        <v>158</v>
      </c>
      <c r="B938" s="225" t="e">
        <f>#REF!</f>
        <v>#REF!</v>
      </c>
      <c r="C938" s="224"/>
      <c r="D938" s="226"/>
      <c r="E938" s="224" t="s">
        <v>158</v>
      </c>
      <c r="F938" s="225" t="e">
        <f t="shared" ref="F938:F964" si="33">B938</f>
        <v>#REF!</v>
      </c>
      <c r="G938" s="225"/>
    </row>
    <row r="939" spans="1:7" ht="21.75" customHeight="1">
      <c r="A939" s="224" t="s">
        <v>159</v>
      </c>
      <c r="B939" s="225" t="e">
        <f>#REF!</f>
        <v>#REF!</v>
      </c>
      <c r="C939" s="224"/>
      <c r="D939" s="226"/>
      <c r="E939" s="224" t="s">
        <v>159</v>
      </c>
      <c r="F939" s="225" t="e">
        <f t="shared" si="33"/>
        <v>#REF!</v>
      </c>
      <c r="G939" s="225"/>
    </row>
    <row r="940" spans="1:7" ht="21.75" customHeight="1">
      <c r="A940" s="224" t="s">
        <v>177</v>
      </c>
      <c r="B940" s="225" t="e">
        <f>#REF!</f>
        <v>#REF!</v>
      </c>
      <c r="C940" s="224"/>
      <c r="D940" s="226"/>
      <c r="E940" s="224" t="s">
        <v>177</v>
      </c>
      <c r="F940" s="225" t="e">
        <f t="shared" si="33"/>
        <v>#REF!</v>
      </c>
      <c r="G940" s="225"/>
    </row>
    <row r="941" spans="1:7" ht="21.75" customHeight="1">
      <c r="A941" s="224" t="s">
        <v>160</v>
      </c>
      <c r="B941" s="225" t="e">
        <f>#REF!</f>
        <v>#REF!</v>
      </c>
      <c r="C941" s="224"/>
      <c r="D941" s="226"/>
      <c r="E941" s="224" t="s">
        <v>160</v>
      </c>
      <c r="F941" s="225" t="e">
        <f t="shared" si="33"/>
        <v>#REF!</v>
      </c>
      <c r="G941" s="225"/>
    </row>
    <row r="942" spans="1:7" ht="21.75" customHeight="1">
      <c r="A942" s="224" t="s">
        <v>161</v>
      </c>
      <c r="B942" s="225" t="e">
        <f>#REF!</f>
        <v>#REF!</v>
      </c>
      <c r="C942" s="224"/>
      <c r="D942" s="226"/>
      <c r="E942" s="224" t="s">
        <v>161</v>
      </c>
      <c r="F942" s="225" t="e">
        <f t="shared" si="33"/>
        <v>#REF!</v>
      </c>
      <c r="G942" s="225"/>
    </row>
    <row r="943" spans="1:7" ht="21.75" customHeight="1">
      <c r="A943" s="224" t="s">
        <v>162</v>
      </c>
      <c r="B943" s="225" t="e">
        <f>#REF!</f>
        <v>#REF!</v>
      </c>
      <c r="C943" s="224"/>
      <c r="D943" s="226"/>
      <c r="E943" s="224" t="s">
        <v>162</v>
      </c>
      <c r="F943" s="225" t="e">
        <f t="shared" si="33"/>
        <v>#REF!</v>
      </c>
      <c r="G943" s="225"/>
    </row>
    <row r="944" spans="1:7" ht="21.75" customHeight="1">
      <c r="A944" s="224" t="s">
        <v>163</v>
      </c>
      <c r="B944" s="225" t="e">
        <f>#REF!</f>
        <v>#REF!</v>
      </c>
      <c r="C944" s="224"/>
      <c r="D944" s="226"/>
      <c r="E944" s="224" t="s">
        <v>163</v>
      </c>
      <c r="F944" s="225" t="e">
        <f t="shared" si="33"/>
        <v>#REF!</v>
      </c>
      <c r="G944" s="225"/>
    </row>
    <row r="945" spans="1:7" ht="21.75" customHeight="1">
      <c r="A945" s="224" t="s">
        <v>164</v>
      </c>
      <c r="B945" s="225" t="e">
        <f>#REF!</f>
        <v>#REF!</v>
      </c>
      <c r="C945" s="224"/>
      <c r="D945" s="226"/>
      <c r="E945" s="224" t="s">
        <v>164</v>
      </c>
      <c r="F945" s="225" t="e">
        <f t="shared" si="33"/>
        <v>#REF!</v>
      </c>
      <c r="G945" s="225"/>
    </row>
    <row r="946" spans="1:7" ht="21.75" customHeight="1">
      <c r="A946" s="224" t="s">
        <v>165</v>
      </c>
      <c r="B946" s="225" t="e">
        <f>#REF!</f>
        <v>#REF!</v>
      </c>
      <c r="C946" s="224"/>
      <c r="D946" s="226"/>
      <c r="E946" s="224" t="s">
        <v>165</v>
      </c>
      <c r="F946" s="225" t="e">
        <f t="shared" si="33"/>
        <v>#REF!</v>
      </c>
      <c r="G946" s="225"/>
    </row>
    <row r="947" spans="1:7" ht="21.75" customHeight="1">
      <c r="A947" s="224" t="s">
        <v>166</v>
      </c>
      <c r="B947" s="225" t="e">
        <f>#REF!</f>
        <v>#REF!</v>
      </c>
      <c r="C947" s="224"/>
      <c r="D947" s="226"/>
      <c r="E947" s="224" t="s">
        <v>166</v>
      </c>
      <c r="F947" s="225" t="e">
        <f t="shared" si="33"/>
        <v>#REF!</v>
      </c>
      <c r="G947" s="225"/>
    </row>
    <row r="948" spans="1:7" ht="21.75" customHeight="1">
      <c r="A948" s="224" t="s">
        <v>167</v>
      </c>
      <c r="B948" s="225" t="e">
        <f>#REF!</f>
        <v>#REF!</v>
      </c>
      <c r="C948" s="224"/>
      <c r="D948" s="226"/>
      <c r="E948" s="224" t="s">
        <v>167</v>
      </c>
      <c r="F948" s="225" t="e">
        <f t="shared" si="33"/>
        <v>#REF!</v>
      </c>
      <c r="G948" s="225"/>
    </row>
    <row r="949" spans="1:7" ht="21.75" customHeight="1">
      <c r="A949" s="224" t="s">
        <v>168</v>
      </c>
      <c r="B949" s="225" t="e">
        <f>#REF!</f>
        <v>#REF!</v>
      </c>
      <c r="C949" s="224"/>
      <c r="D949" s="226"/>
      <c r="E949" s="224" t="s">
        <v>168</v>
      </c>
      <c r="F949" s="225" t="e">
        <f t="shared" si="33"/>
        <v>#REF!</v>
      </c>
      <c r="G949" s="225"/>
    </row>
    <row r="950" spans="1:7" ht="21.75" customHeight="1">
      <c r="A950" s="224" t="s">
        <v>187</v>
      </c>
      <c r="B950" s="225" t="e">
        <f>#REF!</f>
        <v>#REF!</v>
      </c>
      <c r="C950" s="224"/>
      <c r="D950" s="226"/>
      <c r="E950" s="224" t="str">
        <f>A950</f>
        <v>Petit Ep. Cannebe 500g</v>
      </c>
      <c r="F950" s="225" t="e">
        <f t="shared" si="33"/>
        <v>#REF!</v>
      </c>
      <c r="G950" s="225"/>
    </row>
    <row r="951" spans="1:7" ht="21.75" customHeight="1">
      <c r="A951" s="224" t="s">
        <v>185</v>
      </c>
      <c r="B951" s="225" t="e">
        <f>#REF!</f>
        <v>#REF!</v>
      </c>
      <c r="C951" s="224"/>
      <c r="D951" s="226"/>
      <c r="E951" s="224" t="s">
        <v>185</v>
      </c>
      <c r="F951" s="225" t="e">
        <f t="shared" si="33"/>
        <v>#REF!</v>
      </c>
      <c r="G951" s="225"/>
    </row>
    <row r="952" spans="1:7" ht="21.75" customHeight="1">
      <c r="A952" s="224" t="s">
        <v>186</v>
      </c>
      <c r="B952" s="225" t="e">
        <f>#REF!</f>
        <v>#REF!</v>
      </c>
      <c r="C952" s="224"/>
      <c r="D952" s="226"/>
      <c r="E952" s="224" t="s">
        <v>186</v>
      </c>
      <c r="F952" s="225" t="e">
        <f t="shared" si="33"/>
        <v>#REF!</v>
      </c>
      <c r="G952" s="225"/>
    </row>
    <row r="953" spans="1:7" ht="21.75" customHeight="1">
      <c r="A953" s="224" t="s">
        <v>169</v>
      </c>
      <c r="B953" s="225" t="e">
        <f>#REF!</f>
        <v>#REF!</v>
      </c>
      <c r="C953" s="224"/>
      <c r="D953" s="226"/>
      <c r="E953" s="224" t="s">
        <v>169</v>
      </c>
      <c r="F953" s="225" t="e">
        <f t="shared" si="33"/>
        <v>#REF!</v>
      </c>
      <c r="G953" s="225"/>
    </row>
    <row r="954" spans="1:7" ht="21.75" customHeight="1">
      <c r="A954" s="224" t="s">
        <v>170</v>
      </c>
      <c r="B954" s="225" t="e">
        <f>#REF!</f>
        <v>#REF!</v>
      </c>
      <c r="C954" s="224"/>
      <c r="D954" s="226"/>
      <c r="E954" s="224" t="s">
        <v>170</v>
      </c>
      <c r="F954" s="225" t="e">
        <f t="shared" si="33"/>
        <v>#REF!</v>
      </c>
      <c r="G954" s="225"/>
    </row>
    <row r="955" spans="1:7" ht="21.75" customHeight="1">
      <c r="A955" s="224" t="s">
        <v>171</v>
      </c>
      <c r="B955" s="225" t="e">
        <f>#REF!</f>
        <v>#REF!</v>
      </c>
      <c r="C955" s="224"/>
      <c r="D955" s="226"/>
      <c r="E955" s="224" t="s">
        <v>171</v>
      </c>
      <c r="F955" s="225" t="e">
        <f t="shared" si="33"/>
        <v>#REF!</v>
      </c>
      <c r="G955" s="225"/>
    </row>
    <row r="956" spans="1:7" ht="21.75" customHeight="1">
      <c r="A956" s="224" t="s">
        <v>172</v>
      </c>
      <c r="B956" s="225" t="e">
        <f>#REF!</f>
        <v>#REF!</v>
      </c>
      <c r="C956" s="224"/>
      <c r="D956" s="226"/>
      <c r="E956" s="224" t="s">
        <v>172</v>
      </c>
      <c r="F956" s="225" t="e">
        <f t="shared" si="33"/>
        <v>#REF!</v>
      </c>
      <c r="G956" s="225"/>
    </row>
    <row r="957" spans="1:7" ht="21.75" customHeight="1">
      <c r="A957" s="224" t="s">
        <v>188</v>
      </c>
      <c r="B957" s="225" t="e">
        <f>#REF!</f>
        <v>#REF!</v>
      </c>
      <c r="C957" s="224"/>
      <c r="D957" s="226"/>
      <c r="E957" s="224" t="s">
        <v>188</v>
      </c>
      <c r="F957" s="225" t="e">
        <f t="shared" si="33"/>
        <v>#REF!</v>
      </c>
      <c r="G957" s="225"/>
    </row>
    <row r="958" spans="1:7" ht="21.75" customHeight="1">
      <c r="A958" s="224" t="s">
        <v>189</v>
      </c>
      <c r="B958" s="225" t="e">
        <f>#REF!</f>
        <v>#REF!</v>
      </c>
      <c r="C958" s="224"/>
      <c r="D958" s="226"/>
      <c r="E958" s="224" t="s">
        <v>189</v>
      </c>
      <c r="F958" s="225" t="e">
        <f t="shared" si="33"/>
        <v>#REF!</v>
      </c>
      <c r="G958" s="225"/>
    </row>
    <row r="959" spans="1:7" ht="21.75" customHeight="1">
      <c r="A959" s="224" t="s">
        <v>173</v>
      </c>
      <c r="B959" s="225" t="e">
        <f>#REF!</f>
        <v>#REF!</v>
      </c>
      <c r="C959" s="224"/>
      <c r="D959" s="226"/>
      <c r="E959" s="224" t="s">
        <v>173</v>
      </c>
      <c r="F959" s="225" t="e">
        <f t="shared" si="33"/>
        <v>#REF!</v>
      </c>
      <c r="G959" s="225"/>
    </row>
    <row r="960" spans="1:7" ht="21.75" customHeight="1">
      <c r="A960" s="224" t="s">
        <v>184</v>
      </c>
      <c r="B960" s="225" t="e">
        <f>#REF!</f>
        <v>#REF!</v>
      </c>
      <c r="C960" s="224"/>
      <c r="D960" s="226"/>
      <c r="E960" s="224" t="s">
        <v>184</v>
      </c>
      <c r="F960" s="225" t="e">
        <f t="shared" si="33"/>
        <v>#REF!</v>
      </c>
      <c r="G960" s="225"/>
    </row>
    <row r="961" spans="1:7" ht="21.75" customHeight="1">
      <c r="A961" s="224" t="s">
        <v>190</v>
      </c>
      <c r="B961" s="225" t="e">
        <f>#REF!</f>
        <v>#REF!</v>
      </c>
      <c r="C961" s="224"/>
      <c r="D961" s="226"/>
      <c r="E961" s="224" t="s">
        <v>190</v>
      </c>
      <c r="F961" s="225" t="e">
        <f t="shared" si="33"/>
        <v>#REF!</v>
      </c>
      <c r="G961" s="225"/>
    </row>
    <row r="962" spans="1:7" ht="21.75" customHeight="1">
      <c r="A962" s="224" t="s">
        <v>191</v>
      </c>
      <c r="B962" s="225" t="e">
        <f>#REF!</f>
        <v>#REF!</v>
      </c>
      <c r="C962" s="224"/>
      <c r="D962" s="226"/>
      <c r="E962" s="224" t="s">
        <v>191</v>
      </c>
      <c r="F962" s="225" t="e">
        <f t="shared" si="33"/>
        <v>#REF!</v>
      </c>
      <c r="G962" s="225"/>
    </row>
    <row r="963" spans="1:7" ht="21.75" customHeight="1">
      <c r="A963" s="224" t="s">
        <v>192</v>
      </c>
      <c r="B963" s="225" t="e">
        <f>#REF!</f>
        <v>#REF!</v>
      </c>
      <c r="C963" s="224"/>
      <c r="D963" s="226"/>
      <c r="E963" s="224" t="s">
        <v>192</v>
      </c>
      <c r="F963" s="225" t="e">
        <f t="shared" si="33"/>
        <v>#REF!</v>
      </c>
      <c r="G963" s="225"/>
    </row>
    <row r="964" spans="1:7" ht="21.75" customHeight="1">
      <c r="A964" s="224" t="s">
        <v>193</v>
      </c>
      <c r="B964" s="225" t="e">
        <f>#REF!</f>
        <v>#REF!</v>
      </c>
      <c r="C964" s="224"/>
      <c r="D964" s="226"/>
      <c r="E964" s="224" t="s">
        <v>193</v>
      </c>
      <c r="F964" s="225" t="e">
        <f t="shared" si="33"/>
        <v>#REF!</v>
      </c>
      <c r="G964" s="225"/>
    </row>
    <row r="965" spans="1:7" ht="21.75" customHeight="1">
      <c r="A965" s="228" t="s">
        <v>135</v>
      </c>
      <c r="B965" s="225" t="e">
        <f>SUM(B938:B964)</f>
        <v>#REF!</v>
      </c>
      <c r="C965" s="228"/>
      <c r="E965" s="228" t="s">
        <v>135</v>
      </c>
      <c r="F965" s="225" t="e">
        <f>SUM(F938:F964)</f>
        <v>#REF!</v>
      </c>
      <c r="G965" s="222"/>
    </row>
    <row r="966" spans="1:7" ht="21.75" customHeight="1">
      <c r="F966" s="227"/>
    </row>
    <row r="967" spans="1:7" ht="24" customHeight="1">
      <c r="A967" s="601" t="s">
        <v>151</v>
      </c>
      <c r="B967" s="601"/>
      <c r="C967" s="601"/>
      <c r="D967" s="219"/>
      <c r="E967" s="601" t="s">
        <v>151</v>
      </c>
      <c r="F967" s="601"/>
      <c r="G967" s="601"/>
    </row>
    <row r="968" spans="1:7" ht="21.75" customHeight="1">
      <c r="A968" s="220"/>
      <c r="B968" s="221"/>
      <c r="C968" s="220"/>
      <c r="D968" s="220"/>
      <c r="E968" s="220"/>
      <c r="F968" s="221"/>
      <c r="G968" s="221"/>
    </row>
    <row r="969" spans="1:7" ht="21.75" customHeight="1">
      <c r="A969" s="220" t="s">
        <v>152</v>
      </c>
      <c r="B969" s="602">
        <f ca="1">$B933</f>
        <v>46028</v>
      </c>
      <c r="C969" s="602"/>
      <c r="D969" s="220"/>
      <c r="E969" s="220" t="s">
        <v>152</v>
      </c>
      <c r="F969" s="602">
        <f ca="1">B969</f>
        <v>46028</v>
      </c>
      <c r="G969" s="602"/>
    </row>
    <row r="970" spans="1:7" ht="21.75" customHeight="1">
      <c r="A970" s="220" t="s">
        <v>153</v>
      </c>
      <c r="B970" s="608" t="e">
        <f>#REF!</f>
        <v>#REF!</v>
      </c>
      <c r="C970" s="608"/>
      <c r="D970" s="220"/>
      <c r="E970" s="220" t="s">
        <v>153</v>
      </c>
      <c r="F970" s="608" t="e">
        <f>B970</f>
        <v>#REF!</v>
      </c>
      <c r="G970" s="608"/>
    </row>
    <row r="972" spans="1:7" ht="21.75" customHeight="1">
      <c r="A972" s="605" t="s">
        <v>154</v>
      </c>
      <c r="B972" s="605" t="s">
        <v>155</v>
      </c>
      <c r="C972" s="605"/>
      <c r="E972" s="605" t="s">
        <v>154</v>
      </c>
      <c r="F972" s="605" t="s">
        <v>155</v>
      </c>
      <c r="G972" s="605"/>
    </row>
    <row r="973" spans="1:7" ht="21.75" customHeight="1">
      <c r="A973" s="605"/>
      <c r="B973" s="223" t="s">
        <v>156</v>
      </c>
      <c r="C973" s="223" t="s">
        <v>157</v>
      </c>
      <c r="E973" s="605"/>
      <c r="F973" s="223" t="s">
        <v>156</v>
      </c>
      <c r="G973" s="223" t="s">
        <v>157</v>
      </c>
    </row>
    <row r="974" spans="1:7" ht="21.75" customHeight="1">
      <c r="A974" s="224" t="s">
        <v>158</v>
      </c>
      <c r="B974" s="225" t="e">
        <f>#REF!</f>
        <v>#REF!</v>
      </c>
      <c r="C974" s="224"/>
      <c r="D974" s="226"/>
      <c r="E974" s="224" t="s">
        <v>158</v>
      </c>
      <c r="F974" s="225" t="e">
        <f t="shared" ref="F974:F1000" si="34">B974</f>
        <v>#REF!</v>
      </c>
      <c r="G974" s="225"/>
    </row>
    <row r="975" spans="1:7" ht="21.75" customHeight="1">
      <c r="A975" s="224" t="s">
        <v>159</v>
      </c>
      <c r="B975" s="225" t="e">
        <f>#REF!</f>
        <v>#REF!</v>
      </c>
      <c r="C975" s="224"/>
      <c r="D975" s="226"/>
      <c r="E975" s="224" t="s">
        <v>159</v>
      </c>
      <c r="F975" s="225" t="e">
        <f t="shared" si="34"/>
        <v>#REF!</v>
      </c>
      <c r="G975" s="225"/>
    </row>
    <row r="976" spans="1:7" ht="21.75" customHeight="1">
      <c r="A976" s="224" t="s">
        <v>177</v>
      </c>
      <c r="B976" s="225" t="e">
        <f>#REF!</f>
        <v>#REF!</v>
      </c>
      <c r="C976" s="224"/>
      <c r="D976" s="226"/>
      <c r="E976" s="224" t="s">
        <v>177</v>
      </c>
      <c r="F976" s="225" t="e">
        <f t="shared" si="34"/>
        <v>#REF!</v>
      </c>
      <c r="G976" s="225"/>
    </row>
    <row r="977" spans="1:7" ht="21.75" customHeight="1">
      <c r="A977" s="224" t="s">
        <v>160</v>
      </c>
      <c r="B977" s="225" t="e">
        <f>#REF!</f>
        <v>#REF!</v>
      </c>
      <c r="C977" s="224"/>
      <c r="D977" s="226"/>
      <c r="E977" s="224" t="s">
        <v>160</v>
      </c>
      <c r="F977" s="225" t="e">
        <f t="shared" si="34"/>
        <v>#REF!</v>
      </c>
      <c r="G977" s="225"/>
    </row>
    <row r="978" spans="1:7" ht="21.75" customHeight="1">
      <c r="A978" s="224" t="s">
        <v>161</v>
      </c>
      <c r="B978" s="225" t="e">
        <f>#REF!</f>
        <v>#REF!</v>
      </c>
      <c r="C978" s="224"/>
      <c r="D978" s="226"/>
      <c r="E978" s="224" t="s">
        <v>161</v>
      </c>
      <c r="F978" s="225" t="e">
        <f t="shared" si="34"/>
        <v>#REF!</v>
      </c>
      <c r="G978" s="225"/>
    </row>
    <row r="979" spans="1:7" ht="21.75" customHeight="1">
      <c r="A979" s="224" t="s">
        <v>162</v>
      </c>
      <c r="B979" s="225" t="e">
        <f>#REF!</f>
        <v>#REF!</v>
      </c>
      <c r="C979" s="224"/>
      <c r="D979" s="226"/>
      <c r="E979" s="224" t="s">
        <v>162</v>
      </c>
      <c r="F979" s="225" t="e">
        <f t="shared" si="34"/>
        <v>#REF!</v>
      </c>
      <c r="G979" s="225"/>
    </row>
    <row r="980" spans="1:7" ht="21.75" customHeight="1">
      <c r="A980" s="224" t="s">
        <v>163</v>
      </c>
      <c r="B980" s="225" t="e">
        <f>#REF!</f>
        <v>#REF!</v>
      </c>
      <c r="C980" s="224"/>
      <c r="D980" s="226"/>
      <c r="E980" s="224" t="s">
        <v>163</v>
      </c>
      <c r="F980" s="225" t="e">
        <f t="shared" si="34"/>
        <v>#REF!</v>
      </c>
      <c r="G980" s="225"/>
    </row>
    <row r="981" spans="1:7" ht="21.75" customHeight="1">
      <c r="A981" s="224" t="s">
        <v>164</v>
      </c>
      <c r="B981" s="225" t="e">
        <f>#REF!</f>
        <v>#REF!</v>
      </c>
      <c r="C981" s="224"/>
      <c r="D981" s="226"/>
      <c r="E981" s="224" t="s">
        <v>164</v>
      </c>
      <c r="F981" s="225" t="e">
        <f t="shared" si="34"/>
        <v>#REF!</v>
      </c>
      <c r="G981" s="225"/>
    </row>
    <row r="982" spans="1:7" ht="21.75" customHeight="1">
      <c r="A982" s="224" t="s">
        <v>165</v>
      </c>
      <c r="B982" s="225" t="e">
        <f>#REF!</f>
        <v>#REF!</v>
      </c>
      <c r="C982" s="224"/>
      <c r="D982" s="226"/>
      <c r="E982" s="224" t="s">
        <v>165</v>
      </c>
      <c r="F982" s="225" t="e">
        <f t="shared" si="34"/>
        <v>#REF!</v>
      </c>
      <c r="G982" s="225"/>
    </row>
    <row r="983" spans="1:7" ht="21.75" customHeight="1">
      <c r="A983" s="224" t="s">
        <v>166</v>
      </c>
      <c r="B983" s="225" t="e">
        <f>#REF!</f>
        <v>#REF!</v>
      </c>
      <c r="C983" s="224"/>
      <c r="D983" s="226"/>
      <c r="E983" s="224" t="s">
        <v>166</v>
      </c>
      <c r="F983" s="225" t="e">
        <f t="shared" si="34"/>
        <v>#REF!</v>
      </c>
      <c r="G983" s="225"/>
    </row>
    <row r="984" spans="1:7" ht="21.75" customHeight="1">
      <c r="A984" s="224" t="s">
        <v>167</v>
      </c>
      <c r="B984" s="225" t="e">
        <f>#REF!</f>
        <v>#REF!</v>
      </c>
      <c r="C984" s="224"/>
      <c r="D984" s="226"/>
      <c r="E984" s="224" t="s">
        <v>167</v>
      </c>
      <c r="F984" s="225" t="e">
        <f t="shared" si="34"/>
        <v>#REF!</v>
      </c>
      <c r="G984" s="225"/>
    </row>
    <row r="985" spans="1:7" ht="21.75" customHeight="1">
      <c r="A985" s="224" t="s">
        <v>168</v>
      </c>
      <c r="B985" s="225" t="e">
        <f>#REF!</f>
        <v>#REF!</v>
      </c>
      <c r="C985" s="224"/>
      <c r="D985" s="226"/>
      <c r="E985" s="224" t="s">
        <v>168</v>
      </c>
      <c r="F985" s="225" t="e">
        <f t="shared" si="34"/>
        <v>#REF!</v>
      </c>
      <c r="G985" s="225"/>
    </row>
    <row r="986" spans="1:7" ht="21.75" customHeight="1">
      <c r="A986" s="224" t="s">
        <v>187</v>
      </c>
      <c r="B986" s="225" t="e">
        <f>#REF!</f>
        <v>#REF!</v>
      </c>
      <c r="C986" s="224"/>
      <c r="D986" s="226"/>
      <c r="E986" s="224" t="str">
        <f>A986</f>
        <v>Petit Ep. Cannebe 500g</v>
      </c>
      <c r="F986" s="225" t="e">
        <f t="shared" si="34"/>
        <v>#REF!</v>
      </c>
      <c r="G986" s="225"/>
    </row>
    <row r="987" spans="1:7" ht="21.75" customHeight="1">
      <c r="A987" s="224" t="s">
        <v>185</v>
      </c>
      <c r="B987" s="225" t="e">
        <f>#REF!</f>
        <v>#REF!</v>
      </c>
      <c r="C987" s="224"/>
      <c r="D987" s="226"/>
      <c r="E987" s="224" t="s">
        <v>185</v>
      </c>
      <c r="F987" s="225" t="e">
        <f t="shared" si="34"/>
        <v>#REF!</v>
      </c>
      <c r="G987" s="225"/>
    </row>
    <row r="988" spans="1:7" ht="21.75" customHeight="1">
      <c r="A988" s="224" t="s">
        <v>186</v>
      </c>
      <c r="B988" s="225" t="e">
        <f>#REF!</f>
        <v>#REF!</v>
      </c>
      <c r="C988" s="224"/>
      <c r="D988" s="226"/>
      <c r="E988" s="224" t="s">
        <v>186</v>
      </c>
      <c r="F988" s="225" t="e">
        <f t="shared" si="34"/>
        <v>#REF!</v>
      </c>
      <c r="G988" s="225"/>
    </row>
    <row r="989" spans="1:7" ht="21.75" customHeight="1">
      <c r="A989" s="224" t="s">
        <v>169</v>
      </c>
      <c r="B989" s="225" t="e">
        <f>#REF!</f>
        <v>#REF!</v>
      </c>
      <c r="C989" s="224"/>
      <c r="D989" s="226"/>
      <c r="E989" s="224" t="s">
        <v>169</v>
      </c>
      <c r="F989" s="225" t="e">
        <f t="shared" si="34"/>
        <v>#REF!</v>
      </c>
      <c r="G989" s="225"/>
    </row>
    <row r="990" spans="1:7" ht="21.75" customHeight="1">
      <c r="A990" s="224" t="s">
        <v>170</v>
      </c>
      <c r="B990" s="225" t="e">
        <f>#REF!</f>
        <v>#REF!</v>
      </c>
      <c r="C990" s="224"/>
      <c r="D990" s="226"/>
      <c r="E990" s="224" t="s">
        <v>170</v>
      </c>
      <c r="F990" s="225" t="e">
        <f t="shared" si="34"/>
        <v>#REF!</v>
      </c>
      <c r="G990" s="225"/>
    </row>
    <row r="991" spans="1:7" ht="21.75" customHeight="1">
      <c r="A991" s="224" t="s">
        <v>171</v>
      </c>
      <c r="B991" s="225" t="e">
        <f>#REF!</f>
        <v>#REF!</v>
      </c>
      <c r="C991" s="224"/>
      <c r="D991" s="226"/>
      <c r="E991" s="224" t="s">
        <v>171</v>
      </c>
      <c r="F991" s="225" t="e">
        <f t="shared" si="34"/>
        <v>#REF!</v>
      </c>
      <c r="G991" s="225"/>
    </row>
    <row r="992" spans="1:7" ht="21.75" customHeight="1">
      <c r="A992" s="224" t="s">
        <v>172</v>
      </c>
      <c r="B992" s="225" t="e">
        <f>#REF!</f>
        <v>#REF!</v>
      </c>
      <c r="C992" s="224"/>
      <c r="D992" s="226"/>
      <c r="E992" s="224" t="s">
        <v>172</v>
      </c>
      <c r="F992" s="225" t="e">
        <f t="shared" si="34"/>
        <v>#REF!</v>
      </c>
      <c r="G992" s="225"/>
    </row>
    <row r="993" spans="1:7" ht="21.75" customHeight="1">
      <c r="A993" s="224" t="s">
        <v>188</v>
      </c>
      <c r="B993" s="225" t="e">
        <f>#REF!</f>
        <v>#REF!</v>
      </c>
      <c r="C993" s="224"/>
      <c r="D993" s="226"/>
      <c r="E993" s="224" t="s">
        <v>188</v>
      </c>
      <c r="F993" s="225" t="e">
        <f t="shared" si="34"/>
        <v>#REF!</v>
      </c>
      <c r="G993" s="225"/>
    </row>
    <row r="994" spans="1:7" ht="21.75" customHeight="1">
      <c r="A994" s="224" t="s">
        <v>189</v>
      </c>
      <c r="B994" s="225" t="e">
        <f>#REF!</f>
        <v>#REF!</v>
      </c>
      <c r="C994" s="224"/>
      <c r="D994" s="226"/>
      <c r="E994" s="224" t="s">
        <v>189</v>
      </c>
      <c r="F994" s="225" t="e">
        <f t="shared" si="34"/>
        <v>#REF!</v>
      </c>
      <c r="G994" s="225"/>
    </row>
    <row r="995" spans="1:7" ht="21.75" customHeight="1">
      <c r="A995" s="224" t="s">
        <v>173</v>
      </c>
      <c r="B995" s="225" t="e">
        <f>#REF!</f>
        <v>#REF!</v>
      </c>
      <c r="C995" s="224"/>
      <c r="D995" s="226"/>
      <c r="E995" s="224" t="s">
        <v>173</v>
      </c>
      <c r="F995" s="225" t="e">
        <f t="shared" si="34"/>
        <v>#REF!</v>
      </c>
      <c r="G995" s="225"/>
    </row>
    <row r="996" spans="1:7" ht="21.75" customHeight="1">
      <c r="A996" s="224" t="s">
        <v>184</v>
      </c>
      <c r="B996" s="225" t="e">
        <f>#REF!</f>
        <v>#REF!</v>
      </c>
      <c r="C996" s="224"/>
      <c r="D996" s="226"/>
      <c r="E996" s="224" t="s">
        <v>184</v>
      </c>
      <c r="F996" s="225" t="e">
        <f t="shared" si="34"/>
        <v>#REF!</v>
      </c>
      <c r="G996" s="225"/>
    </row>
    <row r="997" spans="1:7" ht="21.75" customHeight="1">
      <c r="A997" s="224" t="s">
        <v>190</v>
      </c>
      <c r="B997" s="225" t="e">
        <f>#REF!</f>
        <v>#REF!</v>
      </c>
      <c r="C997" s="224"/>
      <c r="D997" s="226"/>
      <c r="E997" s="224" t="s">
        <v>190</v>
      </c>
      <c r="F997" s="225" t="e">
        <f t="shared" si="34"/>
        <v>#REF!</v>
      </c>
      <c r="G997" s="225"/>
    </row>
    <row r="998" spans="1:7" ht="21.75" customHeight="1">
      <c r="A998" s="224" t="s">
        <v>191</v>
      </c>
      <c r="B998" s="225" t="e">
        <f>#REF!</f>
        <v>#REF!</v>
      </c>
      <c r="C998" s="224"/>
      <c r="D998" s="226"/>
      <c r="E998" s="224" t="s">
        <v>191</v>
      </c>
      <c r="F998" s="225" t="e">
        <f t="shared" si="34"/>
        <v>#REF!</v>
      </c>
      <c r="G998" s="225"/>
    </row>
    <row r="999" spans="1:7" ht="21.75" customHeight="1">
      <c r="A999" s="224" t="s">
        <v>192</v>
      </c>
      <c r="B999" s="225" t="e">
        <f>#REF!</f>
        <v>#REF!</v>
      </c>
      <c r="C999" s="224"/>
      <c r="D999" s="226"/>
      <c r="E999" s="224" t="s">
        <v>192</v>
      </c>
      <c r="F999" s="225" t="e">
        <f t="shared" si="34"/>
        <v>#REF!</v>
      </c>
      <c r="G999" s="225"/>
    </row>
    <row r="1000" spans="1:7" ht="21.75" customHeight="1">
      <c r="A1000" s="224" t="s">
        <v>193</v>
      </c>
      <c r="B1000" s="225" t="e">
        <f>#REF!</f>
        <v>#REF!</v>
      </c>
      <c r="C1000" s="224"/>
      <c r="D1000" s="226"/>
      <c r="E1000" s="224" t="s">
        <v>193</v>
      </c>
      <c r="F1000" s="225" t="e">
        <f t="shared" si="34"/>
        <v>#REF!</v>
      </c>
      <c r="G1000" s="225"/>
    </row>
    <row r="1001" spans="1:7" ht="21.75" customHeight="1">
      <c r="A1001" s="228" t="s">
        <v>135</v>
      </c>
      <c r="B1001" s="225" t="e">
        <f>SUM(B974:B1000)</f>
        <v>#REF!</v>
      </c>
      <c r="C1001" s="228"/>
      <c r="E1001" s="228" t="s">
        <v>135</v>
      </c>
      <c r="F1001" s="225" t="e">
        <f>SUM(F974:F1000)</f>
        <v>#REF!</v>
      </c>
      <c r="G1001" s="222"/>
    </row>
    <row r="1002" spans="1:7" ht="21.75" customHeight="1">
      <c r="F1002" s="227"/>
    </row>
    <row r="1003" spans="1:7" ht="24" customHeight="1">
      <c r="A1003" s="601" t="s">
        <v>151</v>
      </c>
      <c r="B1003" s="601"/>
      <c r="C1003" s="601"/>
      <c r="D1003" s="219"/>
      <c r="E1003" s="601" t="s">
        <v>151</v>
      </c>
      <c r="F1003" s="601"/>
      <c r="G1003" s="601"/>
    </row>
    <row r="1004" spans="1:7" ht="21.75" customHeight="1">
      <c r="A1004" s="220"/>
      <c r="B1004" s="221"/>
      <c r="C1004" s="220"/>
      <c r="D1004" s="220"/>
      <c r="E1004" s="220"/>
      <c r="F1004" s="221"/>
      <c r="G1004" s="221"/>
    </row>
    <row r="1005" spans="1:7" ht="21.75" customHeight="1">
      <c r="A1005" s="220" t="s">
        <v>152</v>
      </c>
      <c r="B1005" s="602">
        <f ca="1">$B969</f>
        <v>46028</v>
      </c>
      <c r="C1005" s="602"/>
      <c r="D1005" s="220"/>
      <c r="E1005" s="220" t="s">
        <v>152</v>
      </c>
      <c r="F1005" s="602">
        <f ca="1">B1005</f>
        <v>46028</v>
      </c>
      <c r="G1005" s="602"/>
    </row>
    <row r="1006" spans="1:7" ht="21.75" customHeight="1">
      <c r="A1006" s="220" t="s">
        <v>153</v>
      </c>
      <c r="B1006" s="608" t="e">
        <f>#REF!</f>
        <v>#REF!</v>
      </c>
      <c r="C1006" s="608"/>
      <c r="D1006" s="220"/>
      <c r="E1006" s="220" t="s">
        <v>153</v>
      </c>
      <c r="F1006" s="608" t="e">
        <f>B1006</f>
        <v>#REF!</v>
      </c>
      <c r="G1006" s="608"/>
    </row>
    <row r="1008" spans="1:7" ht="21.75" customHeight="1">
      <c r="A1008" s="605" t="s">
        <v>154</v>
      </c>
      <c r="B1008" s="605" t="s">
        <v>155</v>
      </c>
      <c r="C1008" s="605"/>
      <c r="E1008" s="605" t="s">
        <v>154</v>
      </c>
      <c r="F1008" s="605" t="s">
        <v>155</v>
      </c>
      <c r="G1008" s="605"/>
    </row>
    <row r="1009" spans="1:7" ht="21.75" customHeight="1">
      <c r="A1009" s="605"/>
      <c r="B1009" s="223" t="s">
        <v>156</v>
      </c>
      <c r="C1009" s="223" t="s">
        <v>157</v>
      </c>
      <c r="E1009" s="605"/>
      <c r="F1009" s="223" t="s">
        <v>156</v>
      </c>
      <c r="G1009" s="223" t="s">
        <v>157</v>
      </c>
    </row>
    <row r="1010" spans="1:7" ht="21.75" customHeight="1">
      <c r="A1010" s="224" t="s">
        <v>158</v>
      </c>
      <c r="B1010" s="225" t="e">
        <f>#REF!</f>
        <v>#REF!</v>
      </c>
      <c r="C1010" s="224"/>
      <c r="D1010" s="226"/>
      <c r="E1010" s="224" t="s">
        <v>158</v>
      </c>
      <c r="F1010" s="225" t="e">
        <f t="shared" ref="F1010:F1036" si="35">B1010</f>
        <v>#REF!</v>
      </c>
      <c r="G1010" s="225"/>
    </row>
    <row r="1011" spans="1:7" ht="21.75" customHeight="1">
      <c r="A1011" s="224" t="s">
        <v>159</v>
      </c>
      <c r="B1011" s="225" t="e">
        <f>#REF!</f>
        <v>#REF!</v>
      </c>
      <c r="C1011" s="224"/>
      <c r="D1011" s="226"/>
      <c r="E1011" s="224" t="s">
        <v>159</v>
      </c>
      <c r="F1011" s="225" t="e">
        <f t="shared" si="35"/>
        <v>#REF!</v>
      </c>
      <c r="G1011" s="225"/>
    </row>
    <row r="1012" spans="1:7" ht="21.75" customHeight="1">
      <c r="A1012" s="224" t="s">
        <v>177</v>
      </c>
      <c r="B1012" s="225" t="e">
        <f>#REF!</f>
        <v>#REF!</v>
      </c>
      <c r="C1012" s="224"/>
      <c r="D1012" s="226"/>
      <c r="E1012" s="224" t="s">
        <v>177</v>
      </c>
      <c r="F1012" s="225" t="e">
        <f t="shared" si="35"/>
        <v>#REF!</v>
      </c>
      <c r="G1012" s="225"/>
    </row>
    <row r="1013" spans="1:7" ht="21.75" customHeight="1">
      <c r="A1013" s="224" t="s">
        <v>160</v>
      </c>
      <c r="B1013" s="225" t="e">
        <f>#REF!</f>
        <v>#REF!</v>
      </c>
      <c r="C1013" s="224"/>
      <c r="D1013" s="226"/>
      <c r="E1013" s="224" t="s">
        <v>160</v>
      </c>
      <c r="F1013" s="225" t="e">
        <f t="shared" si="35"/>
        <v>#REF!</v>
      </c>
      <c r="G1013" s="225"/>
    </row>
    <row r="1014" spans="1:7" ht="21.75" customHeight="1">
      <c r="A1014" s="224" t="s">
        <v>161</v>
      </c>
      <c r="B1014" s="225" t="e">
        <f>#REF!</f>
        <v>#REF!</v>
      </c>
      <c r="C1014" s="224"/>
      <c r="D1014" s="226"/>
      <c r="E1014" s="224" t="s">
        <v>161</v>
      </c>
      <c r="F1014" s="225" t="e">
        <f t="shared" si="35"/>
        <v>#REF!</v>
      </c>
      <c r="G1014" s="225"/>
    </row>
    <row r="1015" spans="1:7" ht="21.75" customHeight="1">
      <c r="A1015" s="224" t="s">
        <v>162</v>
      </c>
      <c r="B1015" s="225" t="e">
        <f>#REF!</f>
        <v>#REF!</v>
      </c>
      <c r="C1015" s="224"/>
      <c r="D1015" s="226"/>
      <c r="E1015" s="224" t="s">
        <v>162</v>
      </c>
      <c r="F1015" s="225" t="e">
        <f t="shared" si="35"/>
        <v>#REF!</v>
      </c>
      <c r="G1015" s="225"/>
    </row>
    <row r="1016" spans="1:7" ht="21.75" customHeight="1">
      <c r="A1016" s="224" t="s">
        <v>163</v>
      </c>
      <c r="B1016" s="225" t="e">
        <f>#REF!</f>
        <v>#REF!</v>
      </c>
      <c r="C1016" s="224"/>
      <c r="D1016" s="226"/>
      <c r="E1016" s="224" t="s">
        <v>163</v>
      </c>
      <c r="F1016" s="225" t="e">
        <f t="shared" si="35"/>
        <v>#REF!</v>
      </c>
      <c r="G1016" s="225"/>
    </row>
    <row r="1017" spans="1:7" ht="21.75" customHeight="1">
      <c r="A1017" s="224" t="s">
        <v>164</v>
      </c>
      <c r="B1017" s="225" t="e">
        <f>#REF!</f>
        <v>#REF!</v>
      </c>
      <c r="C1017" s="224"/>
      <c r="D1017" s="226"/>
      <c r="E1017" s="224" t="s">
        <v>164</v>
      </c>
      <c r="F1017" s="225" t="e">
        <f t="shared" si="35"/>
        <v>#REF!</v>
      </c>
      <c r="G1017" s="225"/>
    </row>
    <row r="1018" spans="1:7" ht="21.75" customHeight="1">
      <c r="A1018" s="224" t="s">
        <v>165</v>
      </c>
      <c r="B1018" s="225" t="e">
        <f>#REF!</f>
        <v>#REF!</v>
      </c>
      <c r="C1018" s="224"/>
      <c r="D1018" s="226"/>
      <c r="E1018" s="224" t="s">
        <v>165</v>
      </c>
      <c r="F1018" s="225" t="e">
        <f t="shared" si="35"/>
        <v>#REF!</v>
      </c>
      <c r="G1018" s="225"/>
    </row>
    <row r="1019" spans="1:7" ht="21.75" customHeight="1">
      <c r="A1019" s="224" t="s">
        <v>166</v>
      </c>
      <c r="B1019" s="225" t="e">
        <f>#REF!</f>
        <v>#REF!</v>
      </c>
      <c r="C1019" s="224"/>
      <c r="D1019" s="226"/>
      <c r="E1019" s="224" t="s">
        <v>166</v>
      </c>
      <c r="F1019" s="225" t="e">
        <f t="shared" si="35"/>
        <v>#REF!</v>
      </c>
      <c r="G1019" s="225"/>
    </row>
    <row r="1020" spans="1:7" ht="21.75" customHeight="1">
      <c r="A1020" s="224" t="s">
        <v>167</v>
      </c>
      <c r="B1020" s="225" t="e">
        <f>#REF!</f>
        <v>#REF!</v>
      </c>
      <c r="C1020" s="224"/>
      <c r="D1020" s="226"/>
      <c r="E1020" s="224" t="s">
        <v>167</v>
      </c>
      <c r="F1020" s="225" t="e">
        <f t="shared" si="35"/>
        <v>#REF!</v>
      </c>
      <c r="G1020" s="225"/>
    </row>
    <row r="1021" spans="1:7" ht="21.75" customHeight="1">
      <c r="A1021" s="224" t="s">
        <v>168</v>
      </c>
      <c r="B1021" s="225" t="e">
        <f>#REF!</f>
        <v>#REF!</v>
      </c>
      <c r="C1021" s="224"/>
      <c r="D1021" s="226"/>
      <c r="E1021" s="224" t="s">
        <v>168</v>
      </c>
      <c r="F1021" s="225" t="e">
        <f t="shared" si="35"/>
        <v>#REF!</v>
      </c>
      <c r="G1021" s="225"/>
    </row>
    <row r="1022" spans="1:7" ht="21.75" customHeight="1">
      <c r="A1022" s="224" t="s">
        <v>187</v>
      </c>
      <c r="B1022" s="225" t="e">
        <f>#REF!</f>
        <v>#REF!</v>
      </c>
      <c r="C1022" s="224"/>
      <c r="D1022" s="226"/>
      <c r="E1022" s="224" t="str">
        <f>A1022</f>
        <v>Petit Ep. Cannebe 500g</v>
      </c>
      <c r="F1022" s="225" t="e">
        <f t="shared" si="35"/>
        <v>#REF!</v>
      </c>
      <c r="G1022" s="225"/>
    </row>
    <row r="1023" spans="1:7" ht="21.75" customHeight="1">
      <c r="A1023" s="224" t="s">
        <v>185</v>
      </c>
      <c r="B1023" s="225" t="e">
        <f>#REF!</f>
        <v>#REF!</v>
      </c>
      <c r="C1023" s="224"/>
      <c r="D1023" s="226"/>
      <c r="E1023" s="224" t="s">
        <v>185</v>
      </c>
      <c r="F1023" s="225" t="e">
        <f t="shared" si="35"/>
        <v>#REF!</v>
      </c>
      <c r="G1023" s="225"/>
    </row>
    <row r="1024" spans="1:7" ht="21.75" customHeight="1">
      <c r="A1024" s="224" t="s">
        <v>186</v>
      </c>
      <c r="B1024" s="225" t="e">
        <f>#REF!</f>
        <v>#REF!</v>
      </c>
      <c r="C1024" s="224"/>
      <c r="D1024" s="226"/>
      <c r="E1024" s="224" t="s">
        <v>186</v>
      </c>
      <c r="F1024" s="225" t="e">
        <f t="shared" si="35"/>
        <v>#REF!</v>
      </c>
      <c r="G1024" s="225"/>
    </row>
    <row r="1025" spans="1:7" ht="21.75" customHeight="1">
      <c r="A1025" s="224" t="s">
        <v>169</v>
      </c>
      <c r="B1025" s="225" t="e">
        <f>#REF!</f>
        <v>#REF!</v>
      </c>
      <c r="C1025" s="224"/>
      <c r="D1025" s="226"/>
      <c r="E1025" s="224" t="s">
        <v>169</v>
      </c>
      <c r="F1025" s="225" t="e">
        <f t="shared" si="35"/>
        <v>#REF!</v>
      </c>
      <c r="G1025" s="225"/>
    </row>
    <row r="1026" spans="1:7" ht="21.75" customHeight="1">
      <c r="A1026" s="224" t="s">
        <v>170</v>
      </c>
      <c r="B1026" s="225" t="e">
        <f>#REF!</f>
        <v>#REF!</v>
      </c>
      <c r="C1026" s="224"/>
      <c r="D1026" s="226"/>
      <c r="E1026" s="224" t="s">
        <v>170</v>
      </c>
      <c r="F1026" s="225" t="e">
        <f t="shared" si="35"/>
        <v>#REF!</v>
      </c>
      <c r="G1026" s="225"/>
    </row>
    <row r="1027" spans="1:7" ht="21.75" customHeight="1">
      <c r="A1027" s="224" t="s">
        <v>171</v>
      </c>
      <c r="B1027" s="225" t="e">
        <f>#REF!</f>
        <v>#REF!</v>
      </c>
      <c r="C1027" s="224"/>
      <c r="D1027" s="226"/>
      <c r="E1027" s="224" t="s">
        <v>171</v>
      </c>
      <c r="F1027" s="225" t="e">
        <f t="shared" si="35"/>
        <v>#REF!</v>
      </c>
      <c r="G1027" s="225"/>
    </row>
    <row r="1028" spans="1:7" ht="21.75" customHeight="1">
      <c r="A1028" s="224" t="s">
        <v>172</v>
      </c>
      <c r="B1028" s="225" t="e">
        <f>#REF!</f>
        <v>#REF!</v>
      </c>
      <c r="C1028" s="224"/>
      <c r="D1028" s="226"/>
      <c r="E1028" s="224" t="s">
        <v>172</v>
      </c>
      <c r="F1028" s="225" t="e">
        <f t="shared" si="35"/>
        <v>#REF!</v>
      </c>
      <c r="G1028" s="225"/>
    </row>
    <row r="1029" spans="1:7" ht="21.75" customHeight="1">
      <c r="A1029" s="224" t="s">
        <v>188</v>
      </c>
      <c r="B1029" s="225" t="e">
        <f>#REF!</f>
        <v>#REF!</v>
      </c>
      <c r="C1029" s="224"/>
      <c r="D1029" s="226"/>
      <c r="E1029" s="224" t="s">
        <v>188</v>
      </c>
      <c r="F1029" s="225" t="e">
        <f t="shared" si="35"/>
        <v>#REF!</v>
      </c>
      <c r="G1029" s="225"/>
    </row>
    <row r="1030" spans="1:7" ht="21.75" customHeight="1">
      <c r="A1030" s="224" t="s">
        <v>189</v>
      </c>
      <c r="B1030" s="225" t="e">
        <f>#REF!</f>
        <v>#REF!</v>
      </c>
      <c r="C1030" s="224"/>
      <c r="D1030" s="226"/>
      <c r="E1030" s="224" t="s">
        <v>189</v>
      </c>
      <c r="F1030" s="225" t="e">
        <f t="shared" si="35"/>
        <v>#REF!</v>
      </c>
      <c r="G1030" s="225"/>
    </row>
    <row r="1031" spans="1:7" ht="21.75" customHeight="1">
      <c r="A1031" s="224" t="s">
        <v>173</v>
      </c>
      <c r="B1031" s="225" t="e">
        <f>#REF!</f>
        <v>#REF!</v>
      </c>
      <c r="C1031" s="224"/>
      <c r="D1031" s="226"/>
      <c r="E1031" s="224" t="s">
        <v>173</v>
      </c>
      <c r="F1031" s="225" t="e">
        <f t="shared" si="35"/>
        <v>#REF!</v>
      </c>
      <c r="G1031" s="225"/>
    </row>
    <row r="1032" spans="1:7" ht="21.75" customHeight="1">
      <c r="A1032" s="224" t="s">
        <v>184</v>
      </c>
      <c r="B1032" s="225" t="e">
        <f>#REF!</f>
        <v>#REF!</v>
      </c>
      <c r="C1032" s="224"/>
      <c r="D1032" s="226"/>
      <c r="E1032" s="224" t="s">
        <v>184</v>
      </c>
      <c r="F1032" s="225" t="e">
        <f t="shared" si="35"/>
        <v>#REF!</v>
      </c>
      <c r="G1032" s="225"/>
    </row>
    <row r="1033" spans="1:7" ht="21.75" customHeight="1">
      <c r="A1033" s="224" t="s">
        <v>190</v>
      </c>
      <c r="B1033" s="225" t="e">
        <f>#REF!</f>
        <v>#REF!</v>
      </c>
      <c r="C1033" s="224"/>
      <c r="D1033" s="226"/>
      <c r="E1033" s="224" t="s">
        <v>190</v>
      </c>
      <c r="F1033" s="225" t="e">
        <f t="shared" si="35"/>
        <v>#REF!</v>
      </c>
      <c r="G1033" s="225"/>
    </row>
    <row r="1034" spans="1:7" ht="21.75" customHeight="1">
      <c r="A1034" s="224" t="s">
        <v>191</v>
      </c>
      <c r="B1034" s="225" t="e">
        <f>#REF!</f>
        <v>#REF!</v>
      </c>
      <c r="C1034" s="224"/>
      <c r="D1034" s="226"/>
      <c r="E1034" s="224" t="s">
        <v>191</v>
      </c>
      <c r="F1034" s="225" t="e">
        <f t="shared" si="35"/>
        <v>#REF!</v>
      </c>
      <c r="G1034" s="225"/>
    </row>
    <row r="1035" spans="1:7" ht="21.75" customHeight="1">
      <c r="A1035" s="224" t="s">
        <v>192</v>
      </c>
      <c r="B1035" s="225" t="e">
        <f>#REF!</f>
        <v>#REF!</v>
      </c>
      <c r="C1035" s="224"/>
      <c r="D1035" s="226"/>
      <c r="E1035" s="224" t="s">
        <v>192</v>
      </c>
      <c r="F1035" s="225" t="e">
        <f t="shared" si="35"/>
        <v>#REF!</v>
      </c>
      <c r="G1035" s="225"/>
    </row>
    <row r="1036" spans="1:7" ht="21.75" customHeight="1">
      <c r="A1036" s="224" t="s">
        <v>193</v>
      </c>
      <c r="B1036" s="225" t="e">
        <f>#REF!</f>
        <v>#REF!</v>
      </c>
      <c r="C1036" s="224"/>
      <c r="D1036" s="226"/>
      <c r="E1036" s="224" t="s">
        <v>193</v>
      </c>
      <c r="F1036" s="225" t="e">
        <f t="shared" si="35"/>
        <v>#REF!</v>
      </c>
      <c r="G1036" s="225"/>
    </row>
    <row r="1037" spans="1:7" ht="21.75" customHeight="1">
      <c r="A1037" s="228" t="s">
        <v>135</v>
      </c>
      <c r="B1037" s="225" t="e">
        <f>SUM(B1010:B1036)</f>
        <v>#REF!</v>
      </c>
      <c r="C1037" s="228"/>
      <c r="E1037" s="228" t="s">
        <v>135</v>
      </c>
      <c r="F1037" s="225" t="e">
        <f>SUM(F1010:F1036)</f>
        <v>#REF!</v>
      </c>
      <c r="G1037" s="222"/>
    </row>
    <row r="1038" spans="1:7" ht="21.75" customHeight="1">
      <c r="F1038" s="227"/>
    </row>
    <row r="1039" spans="1:7" ht="24" customHeight="1">
      <c r="A1039" s="601" t="s">
        <v>151</v>
      </c>
      <c r="B1039" s="601"/>
      <c r="C1039" s="601"/>
      <c r="D1039" s="219"/>
      <c r="E1039" s="601" t="s">
        <v>151</v>
      </c>
      <c r="F1039" s="601"/>
      <c r="G1039" s="601"/>
    </row>
    <row r="1040" spans="1:7" ht="21.75" customHeight="1">
      <c r="A1040" s="220"/>
      <c r="B1040" s="221"/>
      <c r="C1040" s="220"/>
      <c r="D1040" s="220"/>
      <c r="E1040" s="220"/>
      <c r="F1040" s="221"/>
      <c r="G1040" s="221"/>
    </row>
    <row r="1041" spans="1:7" ht="21.75" customHeight="1">
      <c r="A1041" s="220" t="s">
        <v>152</v>
      </c>
      <c r="B1041" s="602">
        <f ca="1">$B1005</f>
        <v>46028</v>
      </c>
      <c r="C1041" s="602"/>
      <c r="D1041" s="220"/>
      <c r="E1041" s="220" t="s">
        <v>152</v>
      </c>
      <c r="F1041" s="602">
        <f ca="1">B1041</f>
        <v>46028</v>
      </c>
      <c r="G1041" s="602"/>
    </row>
    <row r="1042" spans="1:7" ht="21.75" customHeight="1">
      <c r="A1042" s="220" t="s">
        <v>153</v>
      </c>
      <c r="B1042" s="608" t="e">
        <f>#REF!</f>
        <v>#REF!</v>
      </c>
      <c r="C1042" s="608"/>
      <c r="D1042" s="220"/>
      <c r="E1042" s="220" t="s">
        <v>153</v>
      </c>
      <c r="F1042" s="608" t="e">
        <f>B1042</f>
        <v>#REF!</v>
      </c>
      <c r="G1042" s="608"/>
    </row>
    <row r="1044" spans="1:7" ht="21.75" customHeight="1">
      <c r="A1044" s="605" t="s">
        <v>154</v>
      </c>
      <c r="B1044" s="605" t="s">
        <v>155</v>
      </c>
      <c r="C1044" s="605"/>
      <c r="E1044" s="605" t="s">
        <v>154</v>
      </c>
      <c r="F1044" s="605" t="s">
        <v>155</v>
      </c>
      <c r="G1044" s="605"/>
    </row>
    <row r="1045" spans="1:7" ht="21.75" customHeight="1">
      <c r="A1045" s="605"/>
      <c r="B1045" s="223" t="s">
        <v>156</v>
      </c>
      <c r="C1045" s="223" t="s">
        <v>157</v>
      </c>
      <c r="E1045" s="605"/>
      <c r="F1045" s="223" t="s">
        <v>156</v>
      </c>
      <c r="G1045" s="223" t="s">
        <v>157</v>
      </c>
    </row>
    <row r="1046" spans="1:7" ht="21.75" customHeight="1">
      <c r="A1046" s="224" t="s">
        <v>158</v>
      </c>
      <c r="B1046" s="225" t="e">
        <f>#REF!</f>
        <v>#REF!</v>
      </c>
      <c r="C1046" s="224"/>
      <c r="D1046" s="226"/>
      <c r="E1046" s="224" t="s">
        <v>158</v>
      </c>
      <c r="F1046" s="225" t="e">
        <f t="shared" ref="F1046:F1072" si="36">B1046</f>
        <v>#REF!</v>
      </c>
      <c r="G1046" s="225"/>
    </row>
    <row r="1047" spans="1:7" ht="21.75" customHeight="1">
      <c r="A1047" s="224" t="s">
        <v>159</v>
      </c>
      <c r="B1047" s="225" t="e">
        <f>#REF!</f>
        <v>#REF!</v>
      </c>
      <c r="C1047" s="224"/>
      <c r="D1047" s="226"/>
      <c r="E1047" s="224" t="s">
        <v>159</v>
      </c>
      <c r="F1047" s="225" t="e">
        <f t="shared" si="36"/>
        <v>#REF!</v>
      </c>
      <c r="G1047" s="225"/>
    </row>
    <row r="1048" spans="1:7" ht="21.75" customHeight="1">
      <c r="A1048" s="224" t="s">
        <v>177</v>
      </c>
      <c r="B1048" s="225" t="e">
        <f>#REF!</f>
        <v>#REF!</v>
      </c>
      <c r="C1048" s="224"/>
      <c r="D1048" s="226"/>
      <c r="E1048" s="224" t="s">
        <v>177</v>
      </c>
      <c r="F1048" s="225" t="e">
        <f t="shared" si="36"/>
        <v>#REF!</v>
      </c>
      <c r="G1048" s="225"/>
    </row>
    <row r="1049" spans="1:7" ht="21.75" customHeight="1">
      <c r="A1049" s="224" t="s">
        <v>160</v>
      </c>
      <c r="B1049" s="225" t="e">
        <f>#REF!</f>
        <v>#REF!</v>
      </c>
      <c r="C1049" s="224"/>
      <c r="D1049" s="226"/>
      <c r="E1049" s="224" t="s">
        <v>160</v>
      </c>
      <c r="F1049" s="225" t="e">
        <f t="shared" si="36"/>
        <v>#REF!</v>
      </c>
      <c r="G1049" s="225"/>
    </row>
    <row r="1050" spans="1:7" ht="21.75" customHeight="1">
      <c r="A1050" s="224" t="s">
        <v>161</v>
      </c>
      <c r="B1050" s="225" t="e">
        <f>#REF!</f>
        <v>#REF!</v>
      </c>
      <c r="C1050" s="224"/>
      <c r="D1050" s="226"/>
      <c r="E1050" s="224" t="s">
        <v>161</v>
      </c>
      <c r="F1050" s="225" t="e">
        <f t="shared" si="36"/>
        <v>#REF!</v>
      </c>
      <c r="G1050" s="225"/>
    </row>
    <row r="1051" spans="1:7" ht="21.75" customHeight="1">
      <c r="A1051" s="224" t="s">
        <v>162</v>
      </c>
      <c r="B1051" s="225" t="e">
        <f>#REF!</f>
        <v>#REF!</v>
      </c>
      <c r="C1051" s="224"/>
      <c r="D1051" s="226"/>
      <c r="E1051" s="224" t="s">
        <v>162</v>
      </c>
      <c r="F1051" s="225" t="e">
        <f t="shared" si="36"/>
        <v>#REF!</v>
      </c>
      <c r="G1051" s="225"/>
    </row>
    <row r="1052" spans="1:7" ht="21.75" customHeight="1">
      <c r="A1052" s="224" t="s">
        <v>163</v>
      </c>
      <c r="B1052" s="225" t="e">
        <f>#REF!</f>
        <v>#REF!</v>
      </c>
      <c r="C1052" s="224"/>
      <c r="D1052" s="226"/>
      <c r="E1052" s="224" t="s">
        <v>163</v>
      </c>
      <c r="F1052" s="225" t="e">
        <f t="shared" si="36"/>
        <v>#REF!</v>
      </c>
      <c r="G1052" s="225"/>
    </row>
    <row r="1053" spans="1:7" ht="21.75" customHeight="1">
      <c r="A1053" s="224" t="s">
        <v>164</v>
      </c>
      <c r="B1053" s="225" t="e">
        <f>#REF!</f>
        <v>#REF!</v>
      </c>
      <c r="C1053" s="224"/>
      <c r="D1053" s="226"/>
      <c r="E1053" s="224" t="s">
        <v>164</v>
      </c>
      <c r="F1053" s="225" t="e">
        <f t="shared" si="36"/>
        <v>#REF!</v>
      </c>
      <c r="G1053" s="225"/>
    </row>
    <row r="1054" spans="1:7" ht="21.75" customHeight="1">
      <c r="A1054" s="224" t="s">
        <v>165</v>
      </c>
      <c r="B1054" s="225" t="e">
        <f>#REF!</f>
        <v>#REF!</v>
      </c>
      <c r="C1054" s="224"/>
      <c r="D1054" s="226"/>
      <c r="E1054" s="224" t="s">
        <v>165</v>
      </c>
      <c r="F1054" s="225" t="e">
        <f t="shared" si="36"/>
        <v>#REF!</v>
      </c>
      <c r="G1054" s="225"/>
    </row>
    <row r="1055" spans="1:7" ht="21.75" customHeight="1">
      <c r="A1055" s="224" t="s">
        <v>166</v>
      </c>
      <c r="B1055" s="225" t="e">
        <f>#REF!</f>
        <v>#REF!</v>
      </c>
      <c r="C1055" s="224"/>
      <c r="D1055" s="226"/>
      <c r="E1055" s="224" t="s">
        <v>166</v>
      </c>
      <c r="F1055" s="225" t="e">
        <f t="shared" si="36"/>
        <v>#REF!</v>
      </c>
      <c r="G1055" s="225"/>
    </row>
    <row r="1056" spans="1:7" ht="21.75" customHeight="1">
      <c r="A1056" s="224" t="s">
        <v>167</v>
      </c>
      <c r="B1056" s="225" t="e">
        <f>#REF!</f>
        <v>#REF!</v>
      </c>
      <c r="C1056" s="224"/>
      <c r="D1056" s="226"/>
      <c r="E1056" s="224" t="s">
        <v>167</v>
      </c>
      <c r="F1056" s="225" t="e">
        <f t="shared" si="36"/>
        <v>#REF!</v>
      </c>
      <c r="G1056" s="225"/>
    </row>
    <row r="1057" spans="1:7" ht="21.75" customHeight="1">
      <c r="A1057" s="224" t="s">
        <v>168</v>
      </c>
      <c r="B1057" s="225" t="e">
        <f>#REF!</f>
        <v>#REF!</v>
      </c>
      <c r="C1057" s="224"/>
      <c r="D1057" s="226"/>
      <c r="E1057" s="224" t="s">
        <v>168</v>
      </c>
      <c r="F1057" s="225" t="e">
        <f t="shared" si="36"/>
        <v>#REF!</v>
      </c>
      <c r="G1057" s="225"/>
    </row>
    <row r="1058" spans="1:7" ht="21.75" customHeight="1">
      <c r="A1058" s="224" t="s">
        <v>187</v>
      </c>
      <c r="B1058" s="225" t="e">
        <f>#REF!</f>
        <v>#REF!</v>
      </c>
      <c r="C1058" s="224"/>
      <c r="D1058" s="226"/>
      <c r="E1058" s="224" t="str">
        <f>A1058</f>
        <v>Petit Ep. Cannebe 500g</v>
      </c>
      <c r="F1058" s="225" t="e">
        <f t="shared" si="36"/>
        <v>#REF!</v>
      </c>
      <c r="G1058" s="225"/>
    </row>
    <row r="1059" spans="1:7" ht="21.75" customHeight="1">
      <c r="A1059" s="224" t="s">
        <v>185</v>
      </c>
      <c r="B1059" s="225" t="e">
        <f>#REF!</f>
        <v>#REF!</v>
      </c>
      <c r="C1059" s="224"/>
      <c r="D1059" s="226"/>
      <c r="E1059" s="224" t="s">
        <v>185</v>
      </c>
      <c r="F1059" s="225" t="e">
        <f t="shared" si="36"/>
        <v>#REF!</v>
      </c>
      <c r="G1059" s="225"/>
    </row>
    <row r="1060" spans="1:7" ht="21.75" customHeight="1">
      <c r="A1060" s="224" t="s">
        <v>186</v>
      </c>
      <c r="B1060" s="225" t="e">
        <f>#REF!</f>
        <v>#REF!</v>
      </c>
      <c r="C1060" s="224"/>
      <c r="D1060" s="226"/>
      <c r="E1060" s="224" t="s">
        <v>186</v>
      </c>
      <c r="F1060" s="225" t="e">
        <f t="shared" si="36"/>
        <v>#REF!</v>
      </c>
      <c r="G1060" s="225"/>
    </row>
    <row r="1061" spans="1:7" ht="21.75" customHeight="1">
      <c r="A1061" s="224" t="s">
        <v>169</v>
      </c>
      <c r="B1061" s="225" t="e">
        <f>#REF!</f>
        <v>#REF!</v>
      </c>
      <c r="C1061" s="224"/>
      <c r="D1061" s="226"/>
      <c r="E1061" s="224" t="s">
        <v>169</v>
      </c>
      <c r="F1061" s="225" t="e">
        <f t="shared" si="36"/>
        <v>#REF!</v>
      </c>
      <c r="G1061" s="225"/>
    </row>
    <row r="1062" spans="1:7" ht="21.75" customHeight="1">
      <c r="A1062" s="224" t="s">
        <v>170</v>
      </c>
      <c r="B1062" s="225" t="e">
        <f>#REF!</f>
        <v>#REF!</v>
      </c>
      <c r="C1062" s="224"/>
      <c r="D1062" s="226"/>
      <c r="E1062" s="224" t="s">
        <v>170</v>
      </c>
      <c r="F1062" s="225" t="e">
        <f t="shared" si="36"/>
        <v>#REF!</v>
      </c>
      <c r="G1062" s="225"/>
    </row>
    <row r="1063" spans="1:7" ht="21.75" customHeight="1">
      <c r="A1063" s="224" t="s">
        <v>171</v>
      </c>
      <c r="B1063" s="225" t="e">
        <f>#REF!</f>
        <v>#REF!</v>
      </c>
      <c r="C1063" s="224"/>
      <c r="D1063" s="226"/>
      <c r="E1063" s="224" t="s">
        <v>171</v>
      </c>
      <c r="F1063" s="225" t="e">
        <f t="shared" si="36"/>
        <v>#REF!</v>
      </c>
      <c r="G1063" s="225"/>
    </row>
    <row r="1064" spans="1:7" ht="21.75" customHeight="1">
      <c r="A1064" s="224" t="s">
        <v>172</v>
      </c>
      <c r="B1064" s="225" t="e">
        <f>#REF!</f>
        <v>#REF!</v>
      </c>
      <c r="C1064" s="224"/>
      <c r="D1064" s="226"/>
      <c r="E1064" s="224" t="s">
        <v>172</v>
      </c>
      <c r="F1064" s="225" t="e">
        <f t="shared" si="36"/>
        <v>#REF!</v>
      </c>
      <c r="G1064" s="225"/>
    </row>
    <row r="1065" spans="1:7" ht="21.75" customHeight="1">
      <c r="A1065" s="224" t="s">
        <v>188</v>
      </c>
      <c r="B1065" s="225" t="e">
        <f>#REF!</f>
        <v>#REF!</v>
      </c>
      <c r="C1065" s="224"/>
      <c r="D1065" s="226"/>
      <c r="E1065" s="224" t="s">
        <v>188</v>
      </c>
      <c r="F1065" s="225" t="e">
        <f t="shared" si="36"/>
        <v>#REF!</v>
      </c>
      <c r="G1065" s="225"/>
    </row>
    <row r="1066" spans="1:7" ht="21.75" customHeight="1">
      <c r="A1066" s="224" t="s">
        <v>189</v>
      </c>
      <c r="B1066" s="225" t="e">
        <f>#REF!</f>
        <v>#REF!</v>
      </c>
      <c r="C1066" s="224"/>
      <c r="D1066" s="226"/>
      <c r="E1066" s="224" t="s">
        <v>189</v>
      </c>
      <c r="F1066" s="225" t="e">
        <f t="shared" si="36"/>
        <v>#REF!</v>
      </c>
      <c r="G1066" s="225"/>
    </row>
    <row r="1067" spans="1:7" ht="21.75" customHeight="1">
      <c r="A1067" s="224" t="s">
        <v>173</v>
      </c>
      <c r="B1067" s="225" t="e">
        <f>#REF!</f>
        <v>#REF!</v>
      </c>
      <c r="C1067" s="224"/>
      <c r="D1067" s="226"/>
      <c r="E1067" s="224" t="s">
        <v>173</v>
      </c>
      <c r="F1067" s="225" t="e">
        <f t="shared" si="36"/>
        <v>#REF!</v>
      </c>
      <c r="G1067" s="225"/>
    </row>
    <row r="1068" spans="1:7" ht="21.75" customHeight="1">
      <c r="A1068" s="224" t="s">
        <v>184</v>
      </c>
      <c r="B1068" s="225" t="e">
        <f>#REF!</f>
        <v>#REF!</v>
      </c>
      <c r="C1068" s="224"/>
      <c r="D1068" s="226"/>
      <c r="E1068" s="224" t="s">
        <v>184</v>
      </c>
      <c r="F1068" s="225" t="e">
        <f t="shared" si="36"/>
        <v>#REF!</v>
      </c>
      <c r="G1068" s="225"/>
    </row>
    <row r="1069" spans="1:7" ht="21.75" customHeight="1">
      <c r="A1069" s="224" t="s">
        <v>190</v>
      </c>
      <c r="B1069" s="225" t="e">
        <f>#REF!</f>
        <v>#REF!</v>
      </c>
      <c r="C1069" s="224"/>
      <c r="D1069" s="226"/>
      <c r="E1069" s="224" t="s">
        <v>190</v>
      </c>
      <c r="F1069" s="225" t="e">
        <f t="shared" si="36"/>
        <v>#REF!</v>
      </c>
      <c r="G1069" s="225"/>
    </row>
    <row r="1070" spans="1:7" ht="21.75" customHeight="1">
      <c r="A1070" s="224" t="s">
        <v>191</v>
      </c>
      <c r="B1070" s="225" t="e">
        <f>#REF!</f>
        <v>#REF!</v>
      </c>
      <c r="C1070" s="224"/>
      <c r="D1070" s="226"/>
      <c r="E1070" s="224" t="s">
        <v>191</v>
      </c>
      <c r="F1070" s="225" t="e">
        <f t="shared" si="36"/>
        <v>#REF!</v>
      </c>
      <c r="G1070" s="225"/>
    </row>
    <row r="1071" spans="1:7" ht="21.75" customHeight="1">
      <c r="A1071" s="224" t="s">
        <v>192</v>
      </c>
      <c r="B1071" s="225" t="e">
        <f>#REF!</f>
        <v>#REF!</v>
      </c>
      <c r="C1071" s="224"/>
      <c r="D1071" s="226"/>
      <c r="E1071" s="224" t="s">
        <v>192</v>
      </c>
      <c r="F1071" s="225" t="e">
        <f t="shared" si="36"/>
        <v>#REF!</v>
      </c>
      <c r="G1071" s="225"/>
    </row>
    <row r="1072" spans="1:7" ht="21.75" customHeight="1">
      <c r="A1072" s="224" t="s">
        <v>193</v>
      </c>
      <c r="B1072" s="225" t="e">
        <f>#REF!</f>
        <v>#REF!</v>
      </c>
      <c r="C1072" s="224"/>
      <c r="D1072" s="226"/>
      <c r="E1072" s="224" t="s">
        <v>193</v>
      </c>
      <c r="F1072" s="225" t="e">
        <f t="shared" si="36"/>
        <v>#REF!</v>
      </c>
      <c r="G1072" s="225"/>
    </row>
    <row r="1073" spans="1:7" ht="21.75" customHeight="1">
      <c r="A1073" s="228" t="s">
        <v>135</v>
      </c>
      <c r="B1073" s="225" t="e">
        <f>SUM(B1046:B1072)</f>
        <v>#REF!</v>
      </c>
      <c r="C1073" s="228"/>
      <c r="E1073" s="228" t="s">
        <v>135</v>
      </c>
      <c r="F1073" s="225" t="e">
        <f>SUM(F1046:F1072)</f>
        <v>#REF!</v>
      </c>
      <c r="G1073" s="222"/>
    </row>
    <row r="1074" spans="1:7" ht="21.75" customHeight="1">
      <c r="F1074" s="227"/>
    </row>
    <row r="1075" spans="1:7" ht="24" customHeight="1">
      <c r="A1075" s="601" t="s">
        <v>151</v>
      </c>
      <c r="B1075" s="601"/>
      <c r="C1075" s="601"/>
      <c r="D1075" s="219"/>
      <c r="E1075" s="601" t="s">
        <v>151</v>
      </c>
      <c r="F1075" s="601"/>
      <c r="G1075" s="601"/>
    </row>
    <row r="1076" spans="1:7" ht="21.75" customHeight="1">
      <c r="A1076" s="220"/>
      <c r="B1076" s="221"/>
      <c r="C1076" s="220"/>
      <c r="D1076" s="220"/>
      <c r="E1076" s="220"/>
      <c r="F1076" s="221"/>
      <c r="G1076" s="221"/>
    </row>
    <row r="1077" spans="1:7" ht="21.75" customHeight="1">
      <c r="A1077" s="220" t="s">
        <v>152</v>
      </c>
      <c r="B1077" s="602">
        <f ca="1">$B1041</f>
        <v>46028</v>
      </c>
      <c r="C1077" s="602"/>
      <c r="D1077" s="220"/>
      <c r="E1077" s="220" t="s">
        <v>152</v>
      </c>
      <c r="F1077" s="602">
        <f ca="1">B1077</f>
        <v>46028</v>
      </c>
      <c r="G1077" s="602"/>
    </row>
    <row r="1078" spans="1:7" ht="21.75" customHeight="1">
      <c r="A1078" s="220" t="s">
        <v>153</v>
      </c>
      <c r="B1078" s="608" t="e">
        <f>#REF!</f>
        <v>#REF!</v>
      </c>
      <c r="C1078" s="608"/>
      <c r="D1078" s="220"/>
      <c r="E1078" s="220" t="s">
        <v>153</v>
      </c>
      <c r="F1078" s="608" t="e">
        <f>B1078</f>
        <v>#REF!</v>
      </c>
      <c r="G1078" s="608"/>
    </row>
    <row r="1080" spans="1:7" ht="21.75" customHeight="1">
      <c r="A1080" s="605" t="s">
        <v>154</v>
      </c>
      <c r="B1080" s="605" t="s">
        <v>155</v>
      </c>
      <c r="C1080" s="605"/>
      <c r="E1080" s="605" t="s">
        <v>154</v>
      </c>
      <c r="F1080" s="605" t="s">
        <v>155</v>
      </c>
      <c r="G1080" s="605"/>
    </row>
    <row r="1081" spans="1:7" ht="21.75" customHeight="1">
      <c r="A1081" s="605"/>
      <c r="B1081" s="223" t="s">
        <v>156</v>
      </c>
      <c r="C1081" s="223" t="s">
        <v>157</v>
      </c>
      <c r="E1081" s="605"/>
      <c r="F1081" s="223" t="s">
        <v>156</v>
      </c>
      <c r="G1081" s="223" t="s">
        <v>157</v>
      </c>
    </row>
    <row r="1082" spans="1:7" ht="21.75" customHeight="1">
      <c r="A1082" s="224" t="s">
        <v>158</v>
      </c>
      <c r="B1082" s="225" t="e">
        <f>#REF!</f>
        <v>#REF!</v>
      </c>
      <c r="C1082" s="224"/>
      <c r="D1082" s="226"/>
      <c r="E1082" s="224" t="s">
        <v>158</v>
      </c>
      <c r="F1082" s="225" t="e">
        <f t="shared" ref="F1082:F1108" si="37">B1082</f>
        <v>#REF!</v>
      </c>
      <c r="G1082" s="225"/>
    </row>
    <row r="1083" spans="1:7" ht="21.75" customHeight="1">
      <c r="A1083" s="224" t="s">
        <v>159</v>
      </c>
      <c r="B1083" s="225" t="e">
        <f>#REF!</f>
        <v>#REF!</v>
      </c>
      <c r="C1083" s="224"/>
      <c r="D1083" s="226"/>
      <c r="E1083" s="224" t="s">
        <v>159</v>
      </c>
      <c r="F1083" s="225" t="e">
        <f t="shared" si="37"/>
        <v>#REF!</v>
      </c>
      <c r="G1083" s="225"/>
    </row>
    <row r="1084" spans="1:7" ht="21.75" customHeight="1">
      <c r="A1084" s="224" t="s">
        <v>177</v>
      </c>
      <c r="B1084" s="225" t="e">
        <f>#REF!</f>
        <v>#REF!</v>
      </c>
      <c r="C1084" s="224"/>
      <c r="D1084" s="226"/>
      <c r="E1084" s="224" t="s">
        <v>177</v>
      </c>
      <c r="F1084" s="225" t="e">
        <f t="shared" si="37"/>
        <v>#REF!</v>
      </c>
      <c r="G1084" s="225"/>
    </row>
    <row r="1085" spans="1:7" ht="21.75" customHeight="1">
      <c r="A1085" s="224" t="s">
        <v>160</v>
      </c>
      <c r="B1085" s="225" t="e">
        <f>#REF!</f>
        <v>#REF!</v>
      </c>
      <c r="C1085" s="224"/>
      <c r="D1085" s="226"/>
      <c r="E1085" s="224" t="s">
        <v>160</v>
      </c>
      <c r="F1085" s="225" t="e">
        <f t="shared" si="37"/>
        <v>#REF!</v>
      </c>
      <c r="G1085" s="225"/>
    </row>
    <row r="1086" spans="1:7" ht="21.75" customHeight="1">
      <c r="A1086" s="224" t="s">
        <v>161</v>
      </c>
      <c r="B1086" s="225" t="e">
        <f>#REF!</f>
        <v>#REF!</v>
      </c>
      <c r="C1086" s="224"/>
      <c r="D1086" s="226"/>
      <c r="E1086" s="224" t="s">
        <v>161</v>
      </c>
      <c r="F1086" s="225" t="e">
        <f t="shared" si="37"/>
        <v>#REF!</v>
      </c>
      <c r="G1086" s="225"/>
    </row>
    <row r="1087" spans="1:7" ht="21.75" customHeight="1">
      <c r="A1087" s="224" t="s">
        <v>162</v>
      </c>
      <c r="B1087" s="225" t="e">
        <f>#REF!</f>
        <v>#REF!</v>
      </c>
      <c r="C1087" s="224"/>
      <c r="D1087" s="226"/>
      <c r="E1087" s="224" t="s">
        <v>162</v>
      </c>
      <c r="F1087" s="225" t="e">
        <f t="shared" si="37"/>
        <v>#REF!</v>
      </c>
      <c r="G1087" s="225"/>
    </row>
    <row r="1088" spans="1:7" ht="21.75" customHeight="1">
      <c r="A1088" s="224" t="s">
        <v>163</v>
      </c>
      <c r="B1088" s="225" t="e">
        <f>#REF!</f>
        <v>#REF!</v>
      </c>
      <c r="C1088" s="224"/>
      <c r="D1088" s="226"/>
      <c r="E1088" s="224" t="s">
        <v>163</v>
      </c>
      <c r="F1088" s="225" t="e">
        <f t="shared" si="37"/>
        <v>#REF!</v>
      </c>
      <c r="G1088" s="225"/>
    </row>
    <row r="1089" spans="1:7" ht="21.75" customHeight="1">
      <c r="A1089" s="224" t="s">
        <v>164</v>
      </c>
      <c r="B1089" s="225" t="e">
        <f>#REF!</f>
        <v>#REF!</v>
      </c>
      <c r="C1089" s="224"/>
      <c r="D1089" s="226"/>
      <c r="E1089" s="224" t="s">
        <v>164</v>
      </c>
      <c r="F1089" s="225" t="e">
        <f t="shared" si="37"/>
        <v>#REF!</v>
      </c>
      <c r="G1089" s="225"/>
    </row>
    <row r="1090" spans="1:7" ht="21.75" customHeight="1">
      <c r="A1090" s="224" t="s">
        <v>165</v>
      </c>
      <c r="B1090" s="225" t="e">
        <f>#REF!</f>
        <v>#REF!</v>
      </c>
      <c r="C1090" s="224"/>
      <c r="D1090" s="226"/>
      <c r="E1090" s="224" t="s">
        <v>165</v>
      </c>
      <c r="F1090" s="225" t="e">
        <f t="shared" si="37"/>
        <v>#REF!</v>
      </c>
      <c r="G1090" s="225"/>
    </row>
    <row r="1091" spans="1:7" ht="21.75" customHeight="1">
      <c r="A1091" s="224" t="s">
        <v>166</v>
      </c>
      <c r="B1091" s="225" t="e">
        <f>#REF!</f>
        <v>#REF!</v>
      </c>
      <c r="C1091" s="224"/>
      <c r="D1091" s="226"/>
      <c r="E1091" s="224" t="s">
        <v>166</v>
      </c>
      <c r="F1091" s="225" t="e">
        <f t="shared" si="37"/>
        <v>#REF!</v>
      </c>
      <c r="G1091" s="225"/>
    </row>
    <row r="1092" spans="1:7" ht="21.75" customHeight="1">
      <c r="A1092" s="224" t="s">
        <v>167</v>
      </c>
      <c r="B1092" s="225" t="e">
        <f>#REF!</f>
        <v>#REF!</v>
      </c>
      <c r="C1092" s="224"/>
      <c r="D1092" s="226"/>
      <c r="E1092" s="224" t="s">
        <v>167</v>
      </c>
      <c r="F1092" s="225" t="e">
        <f t="shared" si="37"/>
        <v>#REF!</v>
      </c>
      <c r="G1092" s="225"/>
    </row>
    <row r="1093" spans="1:7" ht="21.75" customHeight="1">
      <c r="A1093" s="224" t="s">
        <v>168</v>
      </c>
      <c r="B1093" s="225" t="e">
        <f>#REF!</f>
        <v>#REF!</v>
      </c>
      <c r="C1093" s="224"/>
      <c r="D1093" s="226"/>
      <c r="E1093" s="224" t="s">
        <v>168</v>
      </c>
      <c r="F1093" s="225" t="e">
        <f t="shared" si="37"/>
        <v>#REF!</v>
      </c>
      <c r="G1093" s="225"/>
    </row>
    <row r="1094" spans="1:7" ht="21.75" customHeight="1">
      <c r="A1094" s="224" t="s">
        <v>187</v>
      </c>
      <c r="B1094" s="225" t="e">
        <f>#REF!</f>
        <v>#REF!</v>
      </c>
      <c r="C1094" s="224"/>
      <c r="D1094" s="226"/>
      <c r="E1094" s="224" t="str">
        <f>A1094</f>
        <v>Petit Ep. Cannebe 500g</v>
      </c>
      <c r="F1094" s="225" t="e">
        <f t="shared" si="37"/>
        <v>#REF!</v>
      </c>
      <c r="G1094" s="225"/>
    </row>
    <row r="1095" spans="1:7" ht="21.75" customHeight="1">
      <c r="A1095" s="224" t="s">
        <v>185</v>
      </c>
      <c r="B1095" s="225" t="e">
        <f>#REF!</f>
        <v>#REF!</v>
      </c>
      <c r="C1095" s="224"/>
      <c r="D1095" s="226"/>
      <c r="E1095" s="224" t="s">
        <v>185</v>
      </c>
      <c r="F1095" s="225" t="e">
        <f t="shared" si="37"/>
        <v>#REF!</v>
      </c>
      <c r="G1095" s="225"/>
    </row>
    <row r="1096" spans="1:7" ht="21.75" customHeight="1">
      <c r="A1096" s="224" t="s">
        <v>186</v>
      </c>
      <c r="B1096" s="225" t="e">
        <f>#REF!</f>
        <v>#REF!</v>
      </c>
      <c r="C1096" s="224"/>
      <c r="D1096" s="226"/>
      <c r="E1096" s="224" t="s">
        <v>186</v>
      </c>
      <c r="F1096" s="225" t="e">
        <f t="shared" si="37"/>
        <v>#REF!</v>
      </c>
      <c r="G1096" s="225"/>
    </row>
    <row r="1097" spans="1:7" ht="21.75" customHeight="1">
      <c r="A1097" s="224" t="s">
        <v>169</v>
      </c>
      <c r="B1097" s="225" t="e">
        <f>#REF!</f>
        <v>#REF!</v>
      </c>
      <c r="C1097" s="224"/>
      <c r="D1097" s="226"/>
      <c r="E1097" s="224" t="s">
        <v>169</v>
      </c>
      <c r="F1097" s="225" t="e">
        <f t="shared" si="37"/>
        <v>#REF!</v>
      </c>
      <c r="G1097" s="225"/>
    </row>
    <row r="1098" spans="1:7" ht="21.75" customHeight="1">
      <c r="A1098" s="224" t="s">
        <v>170</v>
      </c>
      <c r="B1098" s="225" t="e">
        <f>#REF!</f>
        <v>#REF!</v>
      </c>
      <c r="C1098" s="224"/>
      <c r="D1098" s="226"/>
      <c r="E1098" s="224" t="s">
        <v>170</v>
      </c>
      <c r="F1098" s="225" t="e">
        <f t="shared" si="37"/>
        <v>#REF!</v>
      </c>
      <c r="G1098" s="225"/>
    </row>
    <row r="1099" spans="1:7" ht="21.75" customHeight="1">
      <c r="A1099" s="224" t="s">
        <v>171</v>
      </c>
      <c r="B1099" s="225" t="e">
        <f>#REF!</f>
        <v>#REF!</v>
      </c>
      <c r="C1099" s="224"/>
      <c r="D1099" s="226"/>
      <c r="E1099" s="224" t="s">
        <v>171</v>
      </c>
      <c r="F1099" s="225" t="e">
        <f t="shared" si="37"/>
        <v>#REF!</v>
      </c>
      <c r="G1099" s="225"/>
    </row>
    <row r="1100" spans="1:7" ht="21.75" customHeight="1">
      <c r="A1100" s="224" t="s">
        <v>172</v>
      </c>
      <c r="B1100" s="225" t="e">
        <f>#REF!</f>
        <v>#REF!</v>
      </c>
      <c r="C1100" s="224"/>
      <c r="D1100" s="226"/>
      <c r="E1100" s="224" t="s">
        <v>172</v>
      </c>
      <c r="F1100" s="225" t="e">
        <f t="shared" si="37"/>
        <v>#REF!</v>
      </c>
      <c r="G1100" s="225"/>
    </row>
    <row r="1101" spans="1:7" ht="21.75" customHeight="1">
      <c r="A1101" s="224" t="s">
        <v>188</v>
      </c>
      <c r="B1101" s="225" t="e">
        <f>#REF!</f>
        <v>#REF!</v>
      </c>
      <c r="C1101" s="224"/>
      <c r="D1101" s="226"/>
      <c r="E1101" s="224" t="s">
        <v>188</v>
      </c>
      <c r="F1101" s="225" t="e">
        <f t="shared" si="37"/>
        <v>#REF!</v>
      </c>
      <c r="G1101" s="225"/>
    </row>
    <row r="1102" spans="1:7" ht="21.75" customHeight="1">
      <c r="A1102" s="224" t="s">
        <v>189</v>
      </c>
      <c r="B1102" s="225" t="e">
        <f>#REF!</f>
        <v>#REF!</v>
      </c>
      <c r="C1102" s="224"/>
      <c r="D1102" s="226"/>
      <c r="E1102" s="224" t="s">
        <v>189</v>
      </c>
      <c r="F1102" s="225" t="e">
        <f t="shared" si="37"/>
        <v>#REF!</v>
      </c>
      <c r="G1102" s="225"/>
    </row>
    <row r="1103" spans="1:7" ht="21.75" customHeight="1">
      <c r="A1103" s="224" t="s">
        <v>173</v>
      </c>
      <c r="B1103" s="225" t="e">
        <f>#REF!</f>
        <v>#REF!</v>
      </c>
      <c r="C1103" s="224"/>
      <c r="D1103" s="226"/>
      <c r="E1103" s="224" t="s">
        <v>173</v>
      </c>
      <c r="F1103" s="225" t="e">
        <f t="shared" si="37"/>
        <v>#REF!</v>
      </c>
      <c r="G1103" s="225"/>
    </row>
    <row r="1104" spans="1:7" ht="21.75" customHeight="1">
      <c r="A1104" s="224" t="s">
        <v>184</v>
      </c>
      <c r="B1104" s="225" t="e">
        <f>#REF!</f>
        <v>#REF!</v>
      </c>
      <c r="C1104" s="224"/>
      <c r="D1104" s="226"/>
      <c r="E1104" s="224" t="s">
        <v>184</v>
      </c>
      <c r="F1104" s="225" t="e">
        <f t="shared" si="37"/>
        <v>#REF!</v>
      </c>
      <c r="G1104" s="225"/>
    </row>
    <row r="1105" spans="1:7" ht="21.75" customHeight="1">
      <c r="A1105" s="224" t="s">
        <v>190</v>
      </c>
      <c r="B1105" s="225" t="e">
        <f>#REF!</f>
        <v>#REF!</v>
      </c>
      <c r="C1105" s="224"/>
      <c r="D1105" s="226"/>
      <c r="E1105" s="224" t="s">
        <v>190</v>
      </c>
      <c r="F1105" s="225" t="e">
        <f t="shared" si="37"/>
        <v>#REF!</v>
      </c>
      <c r="G1105" s="225"/>
    </row>
    <row r="1106" spans="1:7" ht="21.75" customHeight="1">
      <c r="A1106" s="224" t="s">
        <v>191</v>
      </c>
      <c r="B1106" s="225" t="e">
        <f>#REF!</f>
        <v>#REF!</v>
      </c>
      <c r="C1106" s="224"/>
      <c r="D1106" s="226"/>
      <c r="E1106" s="224" t="s">
        <v>191</v>
      </c>
      <c r="F1106" s="225" t="e">
        <f t="shared" si="37"/>
        <v>#REF!</v>
      </c>
      <c r="G1106" s="225"/>
    </row>
    <row r="1107" spans="1:7" ht="21.75" customHeight="1">
      <c r="A1107" s="224" t="s">
        <v>192</v>
      </c>
      <c r="B1107" s="225" t="e">
        <f>#REF!</f>
        <v>#REF!</v>
      </c>
      <c r="C1107" s="224"/>
      <c r="D1107" s="226"/>
      <c r="E1107" s="224" t="s">
        <v>192</v>
      </c>
      <c r="F1107" s="225" t="e">
        <f t="shared" si="37"/>
        <v>#REF!</v>
      </c>
      <c r="G1107" s="225"/>
    </row>
    <row r="1108" spans="1:7" ht="21.75" customHeight="1">
      <c r="A1108" s="224" t="s">
        <v>193</v>
      </c>
      <c r="B1108" s="225" t="e">
        <f>#REF!</f>
        <v>#REF!</v>
      </c>
      <c r="C1108" s="224"/>
      <c r="D1108" s="226"/>
      <c r="E1108" s="224" t="s">
        <v>193</v>
      </c>
      <c r="F1108" s="225" t="e">
        <f t="shared" si="37"/>
        <v>#REF!</v>
      </c>
      <c r="G1108" s="225"/>
    </row>
    <row r="1109" spans="1:7" ht="21.75" customHeight="1">
      <c r="A1109" s="228" t="s">
        <v>135</v>
      </c>
      <c r="B1109" s="225" t="e">
        <f>SUM(B1082:B1108)</f>
        <v>#REF!</v>
      </c>
      <c r="C1109" s="228"/>
      <c r="E1109" s="228" t="s">
        <v>135</v>
      </c>
      <c r="F1109" s="225" t="e">
        <f>SUM(F1082:F1108)</f>
        <v>#REF!</v>
      </c>
      <c r="G1109" s="222"/>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zoomScale="60" zoomScaleNormal="60" workbookViewId="0"/>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11" t="s">
        <v>41</v>
      </c>
      <c r="C2" s="611"/>
      <c r="D2" s="611"/>
      <c r="E2" s="611"/>
      <c r="F2" s="611"/>
      <c r="G2" s="611"/>
      <c r="H2" s="611"/>
      <c r="I2" s="611"/>
    </row>
    <row r="3" spans="1:9" ht="17.25" customHeight="1">
      <c r="B3" s="612" t="s">
        <v>194</v>
      </c>
      <c r="C3" s="612"/>
      <c r="D3" s="612"/>
      <c r="E3" s="613">
        <f ca="1">TODAY()</f>
        <v>46027</v>
      </c>
      <c r="F3" s="613"/>
      <c r="G3" s="613"/>
      <c r="H3" s="613"/>
      <c r="I3" s="613"/>
    </row>
    <row r="4" spans="1:9" ht="13.5" customHeight="1"/>
    <row r="5" spans="1:9" ht="17.25" customHeight="1">
      <c r="A5" s="238"/>
      <c r="C5" s="614" t="s">
        <v>195</v>
      </c>
      <c r="D5" s="614"/>
    </row>
    <row r="6" spans="1:9" ht="13.5" customHeight="1">
      <c r="C6" s="612" t="s">
        <v>196</v>
      </c>
      <c r="D6" s="612"/>
    </row>
    <row r="7" spans="1:9" ht="17.25" customHeight="1">
      <c r="B7" s="239" t="s">
        <v>197</v>
      </c>
      <c r="C7" s="615">
        <f>quantite_matiere!B54</f>
        <v>0</v>
      </c>
      <c r="D7" s="615"/>
    </row>
    <row r="8" spans="1:9" ht="17.25" customHeight="1">
      <c r="B8" s="240" t="s">
        <v>198</v>
      </c>
      <c r="C8" s="616" t="e">
        <f>quantite_matiere!AX16*0.001</f>
        <v>#DIV/0!</v>
      </c>
      <c r="D8" s="616"/>
    </row>
    <row r="9" spans="1:9" ht="17.25" customHeight="1">
      <c r="B9" s="239" t="s">
        <v>199</v>
      </c>
      <c r="C9" s="615" t="e">
        <f>0.001*quantite_matiere!AX18</f>
        <v>#DIV/0!</v>
      </c>
      <c r="D9" s="615"/>
    </row>
    <row r="10" spans="1:9" ht="17.25" customHeight="1">
      <c r="B10" s="240" t="s">
        <v>200</v>
      </c>
      <c r="C10" s="616">
        <f>0.001*quantite_matiere!AI19</f>
        <v>0</v>
      </c>
      <c r="D10" s="616"/>
    </row>
    <row r="11" spans="1:9" ht="5.25" customHeight="1">
      <c r="B11" s="241"/>
      <c r="C11" s="242"/>
      <c r="D11" s="243"/>
    </row>
    <row r="12" spans="1:9" ht="17.25" customHeight="1">
      <c r="B12" s="244" t="s">
        <v>201</v>
      </c>
      <c r="C12" s="617">
        <f>quantite_matiere!AX2</f>
        <v>0</v>
      </c>
      <c r="D12" s="617"/>
    </row>
    <row r="13" spans="1:9" ht="17.25" customHeight="1">
      <c r="B13" s="245" t="s">
        <v>202</v>
      </c>
      <c r="C13" s="618">
        <f>quantite_matiere!AX3</f>
        <v>0</v>
      </c>
      <c r="D13" s="618"/>
    </row>
    <row r="14" spans="1:9" ht="5.25" customHeight="1">
      <c r="B14" s="241"/>
      <c r="C14" s="242"/>
      <c r="D14" s="243"/>
    </row>
    <row r="15" spans="1:9" ht="18" customHeight="1">
      <c r="B15" s="246" t="s">
        <v>203</v>
      </c>
      <c r="C15" s="619" t="e">
        <f>quantite_matiere!AX9*0.001</f>
        <v>#DIV/0!</v>
      </c>
      <c r="D15" s="619"/>
    </row>
    <row r="16" spans="1:9" ht="17.25" customHeight="1">
      <c r="B16" s="215" t="s">
        <v>204</v>
      </c>
      <c r="C16" s="620" t="e">
        <f>0.001*quantite_matiere!AX10</f>
        <v>#DIV/0!</v>
      </c>
      <c r="D16" s="620"/>
    </row>
    <row r="17" spans="2:9" ht="18" customHeight="1">
      <c r="B17" s="247" t="s">
        <v>205</v>
      </c>
      <c r="C17" s="619" t="e">
        <f>0.001*quantite_matiere!AX11</f>
        <v>#DIV/0!</v>
      </c>
      <c r="D17" s="619"/>
    </row>
    <row r="18" spans="2:9" ht="17.25" customHeight="1">
      <c r="B18" s="248" t="s">
        <v>206</v>
      </c>
      <c r="C18" s="620" t="e">
        <f>0.001*quantite_matiere!AX12</f>
        <v>#DIV/0!</v>
      </c>
      <c r="D18" s="620"/>
      <c r="H18" s="621" t="s">
        <v>207</v>
      </c>
      <c r="I18" s="621"/>
    </row>
    <row r="19" spans="2:9" ht="17.25" customHeight="1">
      <c r="B19" s="246" t="s">
        <v>208</v>
      </c>
      <c r="C19" s="619" t="e">
        <f>0.001*quantite_matiere!AX13</f>
        <v>#DIV/0!</v>
      </c>
      <c r="D19" s="619"/>
      <c r="H19" s="612" t="s">
        <v>209</v>
      </c>
      <c r="I19" s="612"/>
    </row>
    <row r="20" spans="2:9" ht="17.25" customHeight="1">
      <c r="B20" s="246" t="s">
        <v>210</v>
      </c>
      <c r="C20" s="619">
        <f>0.001*quantite_matiere!AX14</f>
        <v>0</v>
      </c>
      <c r="D20" s="619"/>
      <c r="G20" s="249" t="s">
        <v>211</v>
      </c>
      <c r="H20" s="622">
        <f>'tableau_des-recettes'!D15</f>
        <v>0</v>
      </c>
      <c r="I20" s="622"/>
    </row>
    <row r="21" spans="2:9" ht="17.25" customHeight="1">
      <c r="B21" s="248" t="s">
        <v>212</v>
      </c>
      <c r="C21" s="620" t="e">
        <f>0.001*quantite_matiere!AX15</f>
        <v>#DIV/0!</v>
      </c>
      <c r="D21" s="620"/>
      <c r="G21" s="240" t="s">
        <v>213</v>
      </c>
      <c r="H21" s="616">
        <f>'tableau_des-recettes'!D52</f>
        <v>0</v>
      </c>
      <c r="I21" s="616"/>
    </row>
    <row r="22" spans="2:9" ht="17.25" customHeight="1">
      <c r="B22" s="239" t="s">
        <v>214</v>
      </c>
      <c r="C22" s="615" t="e">
        <f>SUM(C15:C21)</f>
        <v>#DIV/0!</v>
      </c>
      <c r="D22" s="615"/>
      <c r="E22" t="s">
        <v>215</v>
      </c>
      <c r="G22" s="249" t="s">
        <v>61</v>
      </c>
      <c r="H22" s="622">
        <f>'tableau_des-recettes'!D14</f>
        <v>0</v>
      </c>
      <c r="I22" s="622"/>
    </row>
    <row r="23" spans="2:9" ht="13.5" customHeight="1">
      <c r="G23" s="240" t="s">
        <v>65</v>
      </c>
      <c r="H23" s="616">
        <f>'tableau_des-recettes'!D16</f>
        <v>0</v>
      </c>
      <c r="I23" s="616"/>
    </row>
    <row r="24" spans="2:9" ht="24" customHeight="1">
      <c r="G24" s="249" t="s">
        <v>216</v>
      </c>
      <c r="H24" s="623">
        <f>'tableau_des-recettes'!S90</f>
        <v>0</v>
      </c>
      <c r="I24" s="623"/>
    </row>
    <row r="25" spans="2:9" ht="17.25" customHeight="1">
      <c r="C25" s="624" t="s">
        <v>217</v>
      </c>
      <c r="D25" s="624"/>
      <c r="E25" s="624"/>
      <c r="G25" s="240" t="s">
        <v>218</v>
      </c>
      <c r="H25" s="616">
        <f>'tableau_des-recettes'!D64</f>
        <v>0</v>
      </c>
      <c r="I25" s="616"/>
    </row>
    <row r="26" spans="2:9" ht="13.5" customHeight="1">
      <c r="C26" s="250" t="s">
        <v>219</v>
      </c>
      <c r="D26" s="612" t="s">
        <v>196</v>
      </c>
      <c r="E26" s="612"/>
      <c r="G26" s="249" t="s">
        <v>220</v>
      </c>
      <c r="H26" s="622">
        <f>'tableau_des-recettes'!S63</f>
        <v>0</v>
      </c>
      <c r="I26" s="622"/>
    </row>
    <row r="27" spans="2:9" ht="16.5" customHeight="1">
      <c r="B27" s="251" t="s">
        <v>81</v>
      </c>
      <c r="C27" s="252" t="s">
        <v>81</v>
      </c>
      <c r="D27" s="625">
        <f>'tableau_des-recettes'!D46*0.001</f>
        <v>0</v>
      </c>
      <c r="E27" s="625"/>
      <c r="G27" s="245" t="s">
        <v>92</v>
      </c>
      <c r="H27" s="626">
        <f>'tableau_des-recettes'!S17</f>
        <v>0</v>
      </c>
      <c r="I27" s="626"/>
    </row>
    <row r="28" spans="2:9" ht="16.5" customHeight="1">
      <c r="B28" s="627" t="s">
        <v>221</v>
      </c>
      <c r="C28" s="253" t="s">
        <v>136</v>
      </c>
      <c r="D28" s="628">
        <f>0.001*('tableau_des-recettes'!D59+'tableau_des-recettes'!G59)</f>
        <v>0</v>
      </c>
      <c r="E28" s="628"/>
      <c r="G28" s="249" t="s">
        <v>222</v>
      </c>
      <c r="H28" s="623">
        <f>'tableau_des-recettes'!S16</f>
        <v>0</v>
      </c>
      <c r="I28" s="623"/>
    </row>
    <row r="29" spans="2:9" ht="16.5" customHeight="1">
      <c r="B29" s="627"/>
      <c r="C29" s="254" t="s">
        <v>223</v>
      </c>
      <c r="D29" s="628">
        <f>0.001*'tableau_des-recettes'!D60</f>
        <v>0</v>
      </c>
      <c r="E29" s="628"/>
      <c r="G29" s="245" t="s">
        <v>224</v>
      </c>
      <c r="H29" s="618" t="e">
        <f>#REF!</f>
        <v>#REF!</v>
      </c>
      <c r="I29" s="618"/>
    </row>
    <row r="30" spans="2:9" ht="16.5" customHeight="1">
      <c r="B30" s="629" t="s">
        <v>225</v>
      </c>
      <c r="C30" s="253" t="s">
        <v>136</v>
      </c>
      <c r="D30" s="625">
        <f>('tableau_des-recettes'!D25+'tableau_des-recettes'!K25)*0.001</f>
        <v>0</v>
      </c>
      <c r="E30" s="625"/>
      <c r="G30" s="249" t="s">
        <v>226</v>
      </c>
      <c r="H30" s="622">
        <f>'tableau_des-recettes'!D90</f>
        <v>0</v>
      </c>
      <c r="I30" s="622"/>
    </row>
    <row r="31" spans="2:9" ht="16.5" customHeight="1">
      <c r="B31" s="629"/>
      <c r="C31" s="254" t="s">
        <v>81</v>
      </c>
      <c r="D31" s="625" t="e">
        <f>0.001*'tableau_des-recettes'!D26</f>
        <v>#VALUE!</v>
      </c>
      <c r="E31" s="625"/>
      <c r="G31" s="245" t="s">
        <v>227</v>
      </c>
      <c r="H31" s="618">
        <f>'tableau_des-recettes'!D31</f>
        <v>0</v>
      </c>
      <c r="I31" s="618"/>
    </row>
    <row r="32" spans="2:9" ht="16.5" customHeight="1">
      <c r="B32" s="255" t="s">
        <v>46</v>
      </c>
      <c r="C32" s="253" t="s">
        <v>136</v>
      </c>
      <c r="D32" s="628">
        <f>0.001*('tableau_des-recettes'!E9+'tableau_des-recettes'!K9)</f>
        <v>0</v>
      </c>
      <c r="E32" s="628"/>
      <c r="G32" s="256" t="s">
        <v>124</v>
      </c>
      <c r="H32" s="622" t="e">
        <f>#REF!</f>
        <v>#REF!</v>
      </c>
      <c r="I32" s="622"/>
    </row>
    <row r="33" spans="2:9" ht="16.5" customHeight="1">
      <c r="B33" s="251" t="s">
        <v>57</v>
      </c>
      <c r="C33" s="254" t="s">
        <v>57</v>
      </c>
      <c r="D33" s="625">
        <f>0.001*'tableau_des-recettes'!S46</f>
        <v>0</v>
      </c>
      <c r="E33" s="625"/>
      <c r="G33" s="245" t="s">
        <v>228</v>
      </c>
      <c r="H33" s="618" t="e">
        <f>#REF!</f>
        <v>#REF!</v>
      </c>
      <c r="I33" s="618"/>
    </row>
    <row r="34" spans="2:9" ht="16.5" customHeight="1">
      <c r="B34" s="257" t="s">
        <v>11</v>
      </c>
      <c r="C34" s="254" t="s">
        <v>11</v>
      </c>
      <c r="D34" s="628">
        <f>0.001*'tableau_des-recettes'!S85</f>
        <v>0</v>
      </c>
      <c r="E34" s="628"/>
      <c r="G34" s="245" t="s">
        <v>229</v>
      </c>
      <c r="H34" s="618">
        <f>'tableau_des-recettes'!S29</f>
        <v>0</v>
      </c>
      <c r="I34" s="618"/>
    </row>
    <row r="35" spans="2:9" ht="16.5" customHeight="1">
      <c r="B35" s="630" t="s">
        <v>106</v>
      </c>
      <c r="C35" s="253" t="s">
        <v>136</v>
      </c>
      <c r="D35" s="625">
        <f>0.001*'tableau_des-recettes'!S59</f>
        <v>0</v>
      </c>
      <c r="E35" s="625"/>
      <c r="G35" s="249" t="s">
        <v>230</v>
      </c>
      <c r="H35" s="622" t="e">
        <f>#REF!</f>
        <v>#REF!</v>
      </c>
      <c r="I35" s="622"/>
    </row>
    <row r="36" spans="2:9" ht="16.5" customHeight="1">
      <c r="B36" s="630"/>
      <c r="C36" s="254" t="s">
        <v>81</v>
      </c>
      <c r="D36" s="625">
        <f>0.001*'tableau_des-recettes'!U59</f>
        <v>0</v>
      </c>
      <c r="E36" s="625"/>
      <c r="G36" s="245" t="s">
        <v>231</v>
      </c>
      <c r="H36" s="618" t="e">
        <f>#REF!</f>
        <v>#REF!</v>
      </c>
      <c r="I36" s="618"/>
    </row>
    <row r="37" spans="2:9" ht="16.5" customHeight="1">
      <c r="B37" s="630"/>
      <c r="C37" s="253" t="s">
        <v>11</v>
      </c>
      <c r="D37" s="625">
        <f>0.001*'tableau_des-recettes'!W59</f>
        <v>0</v>
      </c>
      <c r="E37" s="625"/>
      <c r="G37" s="249" t="s">
        <v>125</v>
      </c>
      <c r="H37" s="622" t="e">
        <f>#REF!</f>
        <v>#REF!</v>
      </c>
      <c r="I37" s="622"/>
    </row>
    <row r="38" spans="2:9" ht="16.5" customHeight="1">
      <c r="B38" s="627" t="s">
        <v>85</v>
      </c>
      <c r="C38" s="253" t="s">
        <v>118</v>
      </c>
      <c r="D38" s="631">
        <f>0.001*'tableau_des-recettes'!S9</f>
        <v>0</v>
      </c>
      <c r="E38" s="631"/>
      <c r="G38" s="245" t="s">
        <v>232</v>
      </c>
      <c r="H38" s="618" t="e">
        <f>#REF!</f>
        <v>#REF!</v>
      </c>
      <c r="I38" s="618"/>
    </row>
    <row r="39" spans="2:9" ht="16.5" customHeight="1">
      <c r="B39" s="627"/>
      <c r="C39" s="254" t="s">
        <v>81</v>
      </c>
      <c r="D39" s="632">
        <f>0.001*'tableau_des-recettes'!S10</f>
        <v>0</v>
      </c>
      <c r="E39" s="632"/>
      <c r="G39" s="249" t="s">
        <v>233</v>
      </c>
      <c r="H39" s="622" t="e">
        <f>#REF!</f>
        <v>#REF!</v>
      </c>
      <c r="I39" s="622"/>
    </row>
    <row r="40" spans="2:9" ht="16.5" customHeight="1">
      <c r="B40" s="629" t="s">
        <v>13</v>
      </c>
      <c r="C40" s="258" t="s">
        <v>234</v>
      </c>
      <c r="D40" s="625">
        <f>0.001*'tableau_des-recettes'!S23</f>
        <v>0</v>
      </c>
      <c r="E40" s="625"/>
      <c r="G40" s="245" t="s">
        <v>235</v>
      </c>
      <c r="H40" s="618">
        <f>'tableau_des-recettes'!D89</f>
        <v>0</v>
      </c>
      <c r="I40" s="618"/>
    </row>
    <row r="41" spans="2:9" ht="16.5" customHeight="1">
      <c r="B41" s="629"/>
      <c r="C41" s="258" t="s">
        <v>81</v>
      </c>
      <c r="D41" s="631">
        <f>0.001*'tableau_des-recettes'!S24</f>
        <v>0</v>
      </c>
      <c r="E41" s="631"/>
      <c r="G41" s="259" t="s">
        <v>148</v>
      </c>
      <c r="H41" s="622">
        <f>'tableau_des-recettes'!S30</f>
        <v>0</v>
      </c>
      <c r="I41" s="622"/>
    </row>
    <row r="42" spans="2:9" ht="16.5" customHeight="1">
      <c r="B42" s="629"/>
      <c r="C42" s="258" t="s">
        <v>11</v>
      </c>
      <c r="D42" s="631">
        <f>0.001*'tableau_des-recettes'!S25</f>
        <v>0</v>
      </c>
      <c r="E42" s="631"/>
      <c r="G42" s="245" t="s">
        <v>236</v>
      </c>
      <c r="H42" s="618">
        <f>'tableau_des-recettes'!S31</f>
        <v>0</v>
      </c>
      <c r="I42" s="618"/>
    </row>
    <row r="43" spans="2:9" ht="16.5" customHeight="1">
      <c r="B43" s="627" t="s">
        <v>12</v>
      </c>
      <c r="C43" s="253" t="s">
        <v>136</v>
      </c>
      <c r="D43" s="632">
        <f>0.001*'tableau_des-recettes'!S70</f>
        <v>0</v>
      </c>
      <c r="E43" s="632"/>
      <c r="G43" s="259" t="s">
        <v>237</v>
      </c>
      <c r="H43" s="622">
        <f>'tableau_des-recettes'!S32</f>
        <v>0</v>
      </c>
      <c r="I43" s="622"/>
    </row>
    <row r="44" spans="2:9" ht="16.5" customHeight="1">
      <c r="B44" s="627"/>
      <c r="C44" s="254" t="s">
        <v>223</v>
      </c>
      <c r="D44" s="632">
        <f>0.001*'tableau_des-recettes'!S71</f>
        <v>0</v>
      </c>
      <c r="E44" s="632"/>
      <c r="G44" s="245" t="s">
        <v>238</v>
      </c>
      <c r="H44" s="618">
        <f>'tableau_des-recettes'!S33</f>
        <v>0</v>
      </c>
      <c r="I44" s="618"/>
    </row>
    <row r="45" spans="2:9" ht="16.5" customHeight="1">
      <c r="B45" s="260" t="s">
        <v>14</v>
      </c>
      <c r="C45" s="253" t="s">
        <v>118</v>
      </c>
      <c r="D45" s="633" t="e">
        <f>0.001*#REF!</f>
        <v>#REF!</v>
      </c>
      <c r="E45" s="633"/>
    </row>
    <row r="46" spans="2:9" ht="16.5" customHeight="1">
      <c r="B46" s="261" t="s">
        <v>15</v>
      </c>
      <c r="C46" s="253" t="s">
        <v>118</v>
      </c>
      <c r="D46" s="632">
        <f>0.001*'tableau_des-recettes'!D85</f>
        <v>0</v>
      </c>
      <c r="E46" s="632"/>
    </row>
    <row r="47" spans="2:9" ht="16.5" customHeight="1">
      <c r="B47" s="629" t="s">
        <v>239</v>
      </c>
      <c r="C47" s="253" t="s">
        <v>118</v>
      </c>
      <c r="D47" s="633" t="e">
        <f>0.001*#REF!</f>
        <v>#REF!</v>
      </c>
      <c r="E47" s="633"/>
    </row>
    <row r="48" spans="2:9" ht="16.5" customHeight="1">
      <c r="B48" s="629"/>
      <c r="C48" s="262" t="s">
        <v>136</v>
      </c>
      <c r="D48" s="633" t="e">
        <f>0.001*#REF!</f>
        <v>#REF!</v>
      </c>
      <c r="E48" s="633"/>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0"/>
  <sheetViews>
    <sheetView tabSelected="1" topLeftCell="A4" zoomScale="75" zoomScaleNormal="75" workbookViewId="0">
      <selection activeCell="A30" sqref="A30:XFD30"/>
    </sheetView>
  </sheetViews>
  <sheetFormatPr baseColWidth="10" defaultColWidth="10.6640625" defaultRowHeight="14"/>
  <cols>
    <col min="1" max="1" width="22.6640625" customWidth="1"/>
    <col min="2" max="4" width="11.5" customWidth="1"/>
    <col min="5" max="5" width="1" customWidth="1"/>
    <col min="6" max="7" width="11.5" customWidth="1"/>
    <col min="8" max="8" width="1" style="263" customWidth="1"/>
    <col min="9" max="9" width="1"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63"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63" customWidth="1"/>
    <col min="31" max="31" width="1.5" customWidth="1"/>
    <col min="32" max="32" width="8.6640625" customWidth="1"/>
    <col min="33" max="33" width="1" customWidth="1"/>
    <col min="34" max="35" width="8.6640625" customWidth="1"/>
    <col min="36" max="36" width="9" customWidth="1"/>
    <col min="37" max="37" width="1.5" customWidth="1"/>
    <col min="38" max="38" width="9.5" customWidth="1"/>
    <col min="39" max="42" width="10.83203125" customWidth="1"/>
    <col min="43" max="45" width="9.5" customWidth="1"/>
    <col min="46" max="46" width="10.83203125" customWidth="1"/>
    <col min="47" max="47" width="23.33203125" customWidth="1"/>
    <col min="48" max="48" width="31.5" customWidth="1"/>
  </cols>
  <sheetData>
    <row r="1" spans="1:52" ht="138" customHeight="1">
      <c r="A1" s="264" t="s">
        <v>240</v>
      </c>
      <c r="B1" s="265" t="s">
        <v>46</v>
      </c>
      <c r="C1" s="266" t="s">
        <v>241</v>
      </c>
      <c r="D1" s="265" t="s">
        <v>242</v>
      </c>
      <c r="E1" s="267"/>
      <c r="F1" s="268" t="s">
        <v>54</v>
      </c>
      <c r="G1" s="269" t="s">
        <v>243</v>
      </c>
      <c r="H1" s="270" t="s">
        <v>244</v>
      </c>
      <c r="I1" s="267"/>
      <c r="J1" s="271" t="s">
        <v>81</v>
      </c>
      <c r="K1" s="272" t="s">
        <v>7</v>
      </c>
      <c r="L1" s="267"/>
      <c r="M1" s="273" t="s">
        <v>57</v>
      </c>
      <c r="N1" s="274" t="s">
        <v>245</v>
      </c>
      <c r="O1" s="267"/>
      <c r="P1" s="275" t="s">
        <v>60</v>
      </c>
      <c r="Q1" s="267"/>
      <c r="R1" s="276" t="s">
        <v>106</v>
      </c>
      <c r="S1" s="267"/>
      <c r="T1" s="277" t="s">
        <v>234</v>
      </c>
      <c r="U1" s="267"/>
      <c r="V1" s="278" t="s">
        <v>11</v>
      </c>
      <c r="W1" s="267"/>
      <c r="X1" s="279" t="s">
        <v>12</v>
      </c>
      <c r="Y1" s="267"/>
      <c r="Z1" s="269" t="s">
        <v>13</v>
      </c>
      <c r="AA1" s="267"/>
      <c r="AB1" s="280" t="s">
        <v>246</v>
      </c>
      <c r="AC1" s="267"/>
      <c r="AD1" s="281" t="s">
        <v>247</v>
      </c>
      <c r="AE1" s="267"/>
      <c r="AF1" s="282" t="s">
        <v>14</v>
      </c>
      <c r="AG1" s="27"/>
      <c r="AH1" s="283" t="s">
        <v>15</v>
      </c>
      <c r="AI1" s="284" t="s">
        <v>16</v>
      </c>
      <c r="AJ1" s="285" t="s">
        <v>239</v>
      </c>
      <c r="AK1" s="38"/>
      <c r="AL1" s="286" t="s">
        <v>19</v>
      </c>
      <c r="AM1" s="287" t="s">
        <v>248</v>
      </c>
      <c r="AN1" s="288" t="s">
        <v>37</v>
      </c>
      <c r="AO1" s="289" t="s">
        <v>249</v>
      </c>
      <c r="AP1" s="286" t="s">
        <v>24</v>
      </c>
      <c r="AQ1" s="290" t="s">
        <v>26</v>
      </c>
      <c r="AR1" s="291" t="s">
        <v>25</v>
      </c>
      <c r="AS1" s="292" t="s">
        <v>23</v>
      </c>
    </row>
    <row r="2" spans="1:52" ht="17.25" customHeight="1">
      <c r="A2" s="293" t="s">
        <v>88</v>
      </c>
      <c r="B2" s="294"/>
      <c r="C2" s="294"/>
      <c r="D2" s="294"/>
      <c r="E2" s="295"/>
      <c r="F2" s="294"/>
      <c r="G2" s="294"/>
      <c r="H2" s="296"/>
      <c r="I2" s="295"/>
      <c r="J2" s="294"/>
      <c r="K2" s="297"/>
      <c r="L2" s="295"/>
      <c r="M2" s="294"/>
      <c r="N2" s="294"/>
      <c r="O2" s="295"/>
      <c r="P2" s="294"/>
      <c r="Q2" s="295"/>
      <c r="R2" s="294"/>
      <c r="S2" s="295"/>
      <c r="T2" s="296"/>
      <c r="U2" s="295"/>
      <c r="V2" s="294"/>
      <c r="W2" s="295"/>
      <c r="X2" s="295"/>
      <c r="Y2" s="295"/>
      <c r="Z2" s="295"/>
      <c r="AA2" s="295"/>
      <c r="AB2" s="294">
        <f>850+75</f>
        <v>925</v>
      </c>
      <c r="AC2" s="295"/>
      <c r="AD2" s="298"/>
      <c r="AE2" s="295"/>
      <c r="AF2" s="299">
        <v>1000</v>
      </c>
      <c r="AG2" s="300"/>
      <c r="AH2" s="301">
        <v>1000</v>
      </c>
      <c r="AI2" s="302">
        <v>1000</v>
      </c>
      <c r="AJ2" s="303">
        <v>1000</v>
      </c>
      <c r="AK2" s="299"/>
      <c r="AL2" s="304"/>
      <c r="AM2" s="305"/>
      <c r="AN2" s="306">
        <v>1000</v>
      </c>
      <c r="AO2" s="307">
        <v>1000</v>
      </c>
      <c r="AP2" s="304"/>
      <c r="AQ2" s="308"/>
      <c r="AR2" s="309"/>
      <c r="AS2" s="310"/>
    </row>
    <row r="3" spans="1:52" ht="17.25" customHeight="1">
      <c r="A3" s="311" t="s">
        <v>250</v>
      </c>
      <c r="B3" s="312"/>
      <c r="C3" s="313"/>
      <c r="D3" s="312"/>
      <c r="E3" s="295"/>
      <c r="F3" s="314"/>
      <c r="G3" s="315">
        <f>F3</f>
        <v>0</v>
      </c>
      <c r="H3" s="296">
        <f>F3</f>
        <v>0</v>
      </c>
      <c r="I3" s="295"/>
      <c r="J3" s="316"/>
      <c r="K3" s="317"/>
      <c r="L3" s="295"/>
      <c r="M3" s="318"/>
      <c r="N3" s="319"/>
      <c r="O3" s="295"/>
      <c r="P3" s="320"/>
      <c r="Q3" s="295"/>
      <c r="R3" s="321"/>
      <c r="S3" s="295"/>
      <c r="T3" s="296"/>
      <c r="U3" s="295"/>
      <c r="V3" s="322"/>
      <c r="W3" s="295"/>
      <c r="X3" s="295"/>
      <c r="Y3" s="295"/>
      <c r="Z3" s="295"/>
      <c r="AA3" s="295"/>
      <c r="AB3" s="323"/>
      <c r="AC3" s="295"/>
      <c r="AD3" s="298"/>
      <c r="AE3" s="295"/>
      <c r="AF3" s="324"/>
      <c r="AG3" s="300"/>
      <c r="AH3" s="301"/>
      <c r="AI3" s="302"/>
      <c r="AJ3" s="303"/>
      <c r="AK3" s="299"/>
      <c r="AL3" s="304"/>
      <c r="AM3" s="305"/>
      <c r="AN3" s="306"/>
      <c r="AO3" s="307"/>
      <c r="AP3" s="304">
        <v>850</v>
      </c>
      <c r="AQ3" s="308"/>
      <c r="AR3" s="309">
        <v>850</v>
      </c>
      <c r="AS3" s="310">
        <v>850</v>
      </c>
      <c r="AT3" s="325">
        <v>0.4</v>
      </c>
    </row>
    <row r="4" spans="1:52" ht="17.25" customHeight="1">
      <c r="A4" s="293" t="s">
        <v>251</v>
      </c>
      <c r="B4" s="294">
        <v>1000</v>
      </c>
      <c r="C4" s="294">
        <f>B4</f>
        <v>1000</v>
      </c>
      <c r="D4" s="294">
        <v>1000</v>
      </c>
      <c r="E4" s="295"/>
      <c r="F4" s="294">
        <v>600</v>
      </c>
      <c r="G4" s="299">
        <f>F4</f>
        <v>600</v>
      </c>
      <c r="H4" s="296">
        <f>F4</f>
        <v>600</v>
      </c>
      <c r="I4" s="295"/>
      <c r="J4" s="294">
        <v>100</v>
      </c>
      <c r="K4" s="297">
        <v>100</v>
      </c>
      <c r="L4" s="295"/>
      <c r="M4" s="294"/>
      <c r="N4" s="294"/>
      <c r="O4" s="295"/>
      <c r="P4" s="294">
        <v>900</v>
      </c>
      <c r="Q4" s="295"/>
      <c r="R4" s="294">
        <v>430</v>
      </c>
      <c r="S4" s="295"/>
      <c r="T4" s="296"/>
      <c r="U4" s="295"/>
      <c r="V4" s="294"/>
      <c r="W4" s="295"/>
      <c r="X4" s="295">
        <v>800</v>
      </c>
      <c r="Y4" s="295"/>
      <c r="Z4" s="295"/>
      <c r="AA4" s="295"/>
      <c r="AB4" s="294"/>
      <c r="AC4" s="295"/>
      <c r="AD4" s="298">
        <v>500</v>
      </c>
      <c r="AE4" s="295"/>
      <c r="AF4" s="299"/>
      <c r="AG4" s="300"/>
      <c r="AH4" s="301"/>
      <c r="AI4" s="302"/>
      <c r="AJ4" s="303"/>
      <c r="AK4" s="299"/>
      <c r="AL4" s="304">
        <v>1000</v>
      </c>
      <c r="AM4" s="305">
        <v>1000</v>
      </c>
      <c r="AN4" s="306"/>
      <c r="AO4" s="307"/>
      <c r="AP4" s="299"/>
      <c r="AQ4" s="308">
        <v>800</v>
      </c>
      <c r="AR4" s="309"/>
      <c r="AS4" s="310"/>
      <c r="AT4" s="325">
        <f>1-AT3</f>
        <v>0.6</v>
      </c>
    </row>
    <row r="5" spans="1:52" ht="17.25" customHeight="1">
      <c r="A5" s="293" t="s">
        <v>252</v>
      </c>
      <c r="B5" s="294"/>
      <c r="C5" s="294"/>
      <c r="D5" s="294"/>
      <c r="E5" s="295"/>
      <c r="F5" s="294">
        <f>400</f>
        <v>400</v>
      </c>
      <c r="G5" s="294">
        <f>F5</f>
        <v>400</v>
      </c>
      <c r="H5" s="296">
        <f>F5</f>
        <v>400</v>
      </c>
      <c r="I5" s="295"/>
      <c r="J5" s="294">
        <v>900</v>
      </c>
      <c r="K5" s="297">
        <v>900</v>
      </c>
      <c r="L5" s="295"/>
      <c r="M5" s="294"/>
      <c r="N5" s="294"/>
      <c r="O5" s="295"/>
      <c r="P5" s="294">
        <v>100</v>
      </c>
      <c r="Q5" s="295"/>
      <c r="R5" s="294">
        <v>370</v>
      </c>
      <c r="S5" s="295"/>
      <c r="T5" s="296"/>
      <c r="U5" s="295"/>
      <c r="V5" s="294"/>
      <c r="W5" s="295"/>
      <c r="X5" s="295">
        <v>200</v>
      </c>
      <c r="Y5" s="295"/>
      <c r="Z5" s="295"/>
      <c r="AA5" s="295"/>
      <c r="AB5" s="294">
        <f>75</f>
        <v>75</v>
      </c>
      <c r="AC5" s="295"/>
      <c r="AD5" s="298"/>
      <c r="AE5" s="295"/>
      <c r="AF5" s="299"/>
      <c r="AG5" s="300"/>
      <c r="AH5" s="301"/>
      <c r="AI5" s="302"/>
      <c r="AJ5" s="303"/>
      <c r="AK5" s="299"/>
      <c r="AL5" s="304"/>
      <c r="AM5" s="305"/>
      <c r="AN5" s="306"/>
      <c r="AO5" s="307"/>
      <c r="AP5" s="299"/>
      <c r="AQ5" s="308">
        <v>200</v>
      </c>
      <c r="AR5" s="309"/>
      <c r="AS5" s="310"/>
    </row>
    <row r="6" spans="1:52" ht="17.25" customHeight="1">
      <c r="A6" s="311" t="s">
        <v>99</v>
      </c>
      <c r="B6" s="312"/>
      <c r="C6" s="313"/>
      <c r="D6" s="312"/>
      <c r="E6" s="295"/>
      <c r="F6" s="314"/>
      <c r="G6" s="315"/>
      <c r="H6" s="296"/>
      <c r="I6" s="295"/>
      <c r="J6" s="316"/>
      <c r="K6" s="317"/>
      <c r="L6" s="295"/>
      <c r="M6" s="318">
        <f>1000</f>
        <v>1000</v>
      </c>
      <c r="N6" s="319">
        <f>1000</f>
        <v>1000</v>
      </c>
      <c r="O6" s="295"/>
      <c r="P6" s="320"/>
      <c r="Q6" s="295"/>
      <c r="R6" s="321"/>
      <c r="S6" s="295"/>
      <c r="T6" s="296"/>
      <c r="U6" s="295"/>
      <c r="V6" s="322">
        <v>100</v>
      </c>
      <c r="W6" s="295"/>
      <c r="X6" s="295"/>
      <c r="Y6" s="295"/>
      <c r="Z6" s="295"/>
      <c r="AA6" s="295"/>
      <c r="AB6" s="323"/>
      <c r="AC6" s="295"/>
      <c r="AD6" s="298"/>
      <c r="AE6" s="295"/>
      <c r="AF6" s="324"/>
      <c r="AG6" s="300"/>
      <c r="AH6" s="301"/>
      <c r="AI6" s="302"/>
      <c r="AJ6" s="303"/>
      <c r="AK6" s="299"/>
      <c r="AL6" s="304"/>
      <c r="AM6" s="305"/>
      <c r="AN6" s="306"/>
      <c r="AO6" s="307"/>
      <c r="AP6" s="304">
        <v>150</v>
      </c>
      <c r="AQ6" s="308"/>
      <c r="AR6" s="309">
        <v>150</v>
      </c>
      <c r="AS6" s="310">
        <v>150</v>
      </c>
    </row>
    <row r="7" spans="1:52" ht="17.25" customHeight="1">
      <c r="A7" s="311" t="s">
        <v>253</v>
      </c>
      <c r="B7" s="312"/>
      <c r="C7" s="313"/>
      <c r="D7" s="312"/>
      <c r="E7" s="295"/>
      <c r="F7" s="314"/>
      <c r="G7" s="315"/>
      <c r="H7" s="296"/>
      <c r="I7" s="295"/>
      <c r="J7" s="316"/>
      <c r="K7" s="317"/>
      <c r="L7" s="295"/>
      <c r="M7" s="318"/>
      <c r="N7" s="319"/>
      <c r="O7" s="295"/>
      <c r="P7" s="320"/>
      <c r="Q7" s="295"/>
      <c r="R7" s="321"/>
      <c r="S7" s="295"/>
      <c r="T7" s="296"/>
      <c r="U7" s="295"/>
      <c r="V7" s="322"/>
      <c r="W7" s="295"/>
      <c r="X7" s="295"/>
      <c r="Y7" s="295"/>
      <c r="Z7" s="295"/>
      <c r="AA7" s="295"/>
      <c r="AB7" s="323"/>
      <c r="AC7" s="295"/>
      <c r="AD7" s="298"/>
      <c r="AE7" s="295"/>
      <c r="AF7" s="324"/>
      <c r="AG7" s="300"/>
      <c r="AH7" s="301"/>
      <c r="AI7" s="302"/>
      <c r="AJ7" s="303"/>
      <c r="AK7" s="299"/>
      <c r="AL7" s="304"/>
      <c r="AM7" s="305"/>
      <c r="AN7" s="306"/>
      <c r="AO7" s="307"/>
      <c r="AP7" s="304"/>
      <c r="AQ7" s="308"/>
      <c r="AR7" s="309"/>
      <c r="AS7" s="310"/>
    </row>
    <row r="8" spans="1:52" ht="17.25" customHeight="1">
      <c r="A8" s="293" t="s">
        <v>254</v>
      </c>
      <c r="B8" s="294"/>
      <c r="C8" s="294"/>
      <c r="D8" s="294"/>
      <c r="E8" s="295"/>
      <c r="F8" s="294"/>
      <c r="G8" s="294"/>
      <c r="H8" s="296"/>
      <c r="I8" s="295"/>
      <c r="J8" s="294"/>
      <c r="K8" s="297"/>
      <c r="L8" s="295"/>
      <c r="M8" s="294"/>
      <c r="N8" s="294"/>
      <c r="O8" s="295"/>
      <c r="P8" s="294"/>
      <c r="Q8" s="295"/>
      <c r="R8" s="294">
        <v>200</v>
      </c>
      <c r="S8" s="295"/>
      <c r="T8" s="296"/>
      <c r="U8" s="295"/>
      <c r="V8" s="294">
        <v>900</v>
      </c>
      <c r="W8" s="295"/>
      <c r="X8" s="295"/>
      <c r="Y8" s="295"/>
      <c r="Z8" s="295"/>
      <c r="AA8" s="295"/>
      <c r="AB8" s="294"/>
      <c r="AC8" s="295"/>
      <c r="AD8" s="298">
        <v>300</v>
      </c>
      <c r="AE8" s="295"/>
      <c r="AF8" s="299"/>
      <c r="AG8" s="300"/>
      <c r="AH8" s="301"/>
      <c r="AI8" s="302"/>
      <c r="AJ8" s="303"/>
      <c r="AK8" s="299"/>
      <c r="AL8" s="304"/>
      <c r="AM8" s="305"/>
      <c r="AN8" s="306"/>
      <c r="AO8" s="307"/>
      <c r="AP8" s="299"/>
      <c r="AQ8" s="308"/>
      <c r="AR8" s="309"/>
      <c r="AS8" s="310"/>
    </row>
    <row r="9" spans="1:52" ht="17.25" customHeight="1">
      <c r="A9" s="293" t="s">
        <v>52</v>
      </c>
      <c r="B9" s="294">
        <v>700</v>
      </c>
      <c r="C9" s="294">
        <v>690</v>
      </c>
      <c r="D9" s="294">
        <v>650</v>
      </c>
      <c r="E9" s="295"/>
      <c r="F9" s="294">
        <v>760</v>
      </c>
      <c r="G9" s="294">
        <v>750</v>
      </c>
      <c r="H9" s="296">
        <f>F9</f>
        <v>760</v>
      </c>
      <c r="I9" s="295"/>
      <c r="J9" s="294">
        <v>850</v>
      </c>
      <c r="K9" s="297">
        <v>840</v>
      </c>
      <c r="L9" s="295"/>
      <c r="M9" s="294">
        <v>860</v>
      </c>
      <c r="N9" s="294">
        <v>820</v>
      </c>
      <c r="O9" s="295"/>
      <c r="P9" s="294">
        <v>750</v>
      </c>
      <c r="Q9" s="295"/>
      <c r="R9" s="294">
        <v>900</v>
      </c>
      <c r="S9" s="295"/>
      <c r="T9" s="296">
        <v>680</v>
      </c>
      <c r="U9" s="295"/>
      <c r="V9" s="294">
        <v>1000</v>
      </c>
      <c r="W9" s="295"/>
      <c r="X9" s="295">
        <v>750</v>
      </c>
      <c r="Y9" s="295"/>
      <c r="Z9" s="295"/>
      <c r="AA9" s="295"/>
      <c r="AB9" s="294">
        <v>650</v>
      </c>
      <c r="AC9" s="295"/>
      <c r="AD9" s="298">
        <v>820</v>
      </c>
      <c r="AE9" s="295"/>
      <c r="AF9" s="299">
        <v>605</v>
      </c>
      <c r="AG9" s="300"/>
      <c r="AH9" s="301">
        <v>700</v>
      </c>
      <c r="AI9" s="302">
        <v>700</v>
      </c>
      <c r="AJ9" s="303">
        <v>700</v>
      </c>
      <c r="AK9" s="299"/>
      <c r="AL9" s="304">
        <v>800</v>
      </c>
      <c r="AM9" s="305">
        <v>800</v>
      </c>
      <c r="AN9" s="306">
        <v>700</v>
      </c>
      <c r="AO9" s="307">
        <v>700</v>
      </c>
      <c r="AP9" s="299">
        <v>650</v>
      </c>
      <c r="AQ9" s="308">
        <v>800</v>
      </c>
      <c r="AR9" s="309">
        <v>650</v>
      </c>
      <c r="AS9" s="310">
        <v>650</v>
      </c>
    </row>
    <row r="10" spans="1:52" ht="17.25" customHeight="1">
      <c r="A10" s="326" t="s">
        <v>53</v>
      </c>
      <c r="B10" s="327">
        <v>17</v>
      </c>
      <c r="C10" s="328">
        <v>16</v>
      </c>
      <c r="D10" s="327">
        <v>16</v>
      </c>
      <c r="E10" s="300"/>
      <c r="F10" s="329">
        <v>16</v>
      </c>
      <c r="G10" s="315">
        <v>16</v>
      </c>
      <c r="H10" s="330">
        <f>18</f>
        <v>18</v>
      </c>
      <c r="I10" s="300"/>
      <c r="J10" s="331">
        <v>16</v>
      </c>
      <c r="K10" s="332">
        <v>16</v>
      </c>
      <c r="L10" s="300"/>
      <c r="M10" s="333">
        <v>16</v>
      </c>
      <c r="N10" s="334">
        <v>16</v>
      </c>
      <c r="O10" s="300"/>
      <c r="P10" s="335">
        <v>17</v>
      </c>
      <c r="Q10" s="300"/>
      <c r="R10" s="336">
        <v>16</v>
      </c>
      <c r="S10" s="300"/>
      <c r="T10" s="330">
        <f>18</f>
        <v>18</v>
      </c>
      <c r="U10" s="300"/>
      <c r="V10" s="337">
        <v>16</v>
      </c>
      <c r="W10" s="300"/>
      <c r="X10" s="300">
        <v>16</v>
      </c>
      <c r="Y10" s="300"/>
      <c r="Z10" s="300"/>
      <c r="AA10" s="300"/>
      <c r="AB10" s="338">
        <v>16</v>
      </c>
      <c r="AC10" s="300"/>
      <c r="AD10" s="339">
        <v>18</v>
      </c>
      <c r="AE10" s="300"/>
      <c r="AF10" s="324">
        <v>16</v>
      </c>
      <c r="AG10" s="300"/>
      <c r="AH10" s="301">
        <v>16</v>
      </c>
      <c r="AI10" s="302">
        <v>16</v>
      </c>
      <c r="AJ10" s="303">
        <v>16</v>
      </c>
      <c r="AK10" s="299"/>
      <c r="AL10" s="304">
        <v>16</v>
      </c>
      <c r="AM10" s="305">
        <v>16</v>
      </c>
      <c r="AN10" s="306">
        <v>15</v>
      </c>
      <c r="AO10" s="307">
        <v>15</v>
      </c>
      <c r="AP10" s="304">
        <v>16</v>
      </c>
      <c r="AQ10" s="308">
        <v>16</v>
      </c>
      <c r="AR10" s="309">
        <v>16</v>
      </c>
      <c r="AS10" s="310">
        <v>16</v>
      </c>
    </row>
    <row r="11" spans="1:52" ht="17.25" customHeight="1">
      <c r="A11" s="293" t="s">
        <v>255</v>
      </c>
      <c r="B11" s="294">
        <v>200</v>
      </c>
      <c r="C11" s="294">
        <f>200</f>
        <v>200</v>
      </c>
      <c r="D11" s="294">
        <f>200</f>
        <v>200</v>
      </c>
      <c r="E11" s="295"/>
      <c r="F11" s="294">
        <v>200</v>
      </c>
      <c r="G11" s="294">
        <f>200</f>
        <v>200</v>
      </c>
      <c r="H11" s="296">
        <f>200</f>
        <v>200</v>
      </c>
      <c r="I11" s="295"/>
      <c r="J11" s="294">
        <f>200</f>
        <v>200</v>
      </c>
      <c r="K11" s="297">
        <f>200</f>
        <v>200</v>
      </c>
      <c r="L11" s="295"/>
      <c r="M11" s="294"/>
      <c r="N11" s="294">
        <f>200</f>
        <v>200</v>
      </c>
      <c r="O11" s="295"/>
      <c r="P11" s="294">
        <v>200</v>
      </c>
      <c r="Q11" s="295"/>
      <c r="R11" s="294"/>
      <c r="S11" s="295"/>
      <c r="T11" s="296">
        <f>200</f>
        <v>200</v>
      </c>
      <c r="U11" s="295"/>
      <c r="V11" s="294"/>
      <c r="W11" s="295"/>
      <c r="X11" s="295">
        <v>220</v>
      </c>
      <c r="Y11" s="295"/>
      <c r="Z11" s="295"/>
      <c r="AA11" s="295"/>
      <c r="AB11" s="294"/>
      <c r="AC11" s="295"/>
      <c r="AD11" s="298">
        <v>200</v>
      </c>
      <c r="AE11" s="295"/>
      <c r="AF11" s="299"/>
      <c r="AG11" s="300"/>
      <c r="AH11" s="301"/>
      <c r="AI11" s="302"/>
      <c r="AJ11" s="303"/>
      <c r="AK11" s="299"/>
      <c r="AL11" s="304">
        <v>220</v>
      </c>
      <c r="AM11" s="305">
        <v>200</v>
      </c>
      <c r="AN11" s="306"/>
      <c r="AO11" s="307"/>
      <c r="AP11" s="299"/>
      <c r="AQ11" s="308"/>
      <c r="AR11" s="309"/>
      <c r="AS11" s="310"/>
    </row>
    <row r="12" spans="1:52" s="343" customFormat="1" ht="17.25" customHeight="1">
      <c r="A12" s="340" t="s">
        <v>89</v>
      </c>
      <c r="B12" s="327"/>
      <c r="C12" s="328"/>
      <c r="D12" s="327"/>
      <c r="E12" s="341"/>
      <c r="F12" s="329"/>
      <c r="G12" s="315"/>
      <c r="H12" s="330"/>
      <c r="I12" s="341"/>
      <c r="J12" s="331"/>
      <c r="K12" s="332"/>
      <c r="L12" s="341"/>
      <c r="M12" s="333">
        <v>200</v>
      </c>
      <c r="N12" s="334"/>
      <c r="O12" s="341"/>
      <c r="P12" s="335"/>
      <c r="Q12" s="341"/>
      <c r="R12" s="336">
        <v>200</v>
      </c>
      <c r="S12" s="341"/>
      <c r="T12" s="330"/>
      <c r="U12" s="341"/>
      <c r="V12" s="337">
        <v>200</v>
      </c>
      <c r="W12" s="341"/>
      <c r="X12" s="341"/>
      <c r="Y12" s="341"/>
      <c r="Z12" s="341"/>
      <c r="AA12" s="341"/>
      <c r="AB12" s="338">
        <v>200</v>
      </c>
      <c r="AC12" s="341"/>
      <c r="AD12" s="342"/>
      <c r="AE12" s="341"/>
      <c r="AF12" s="324">
        <v>220</v>
      </c>
      <c r="AG12" s="341"/>
      <c r="AH12" s="301">
        <v>200</v>
      </c>
      <c r="AI12" s="302">
        <v>200</v>
      </c>
      <c r="AJ12" s="303">
        <v>200</v>
      </c>
      <c r="AK12" s="299"/>
      <c r="AL12" s="304"/>
      <c r="AM12" s="305"/>
      <c r="AN12" s="306">
        <v>200</v>
      </c>
      <c r="AO12" s="307">
        <v>200</v>
      </c>
      <c r="AP12" s="304">
        <v>200</v>
      </c>
      <c r="AQ12" s="308">
        <v>220</v>
      </c>
      <c r="AR12" s="309">
        <v>200</v>
      </c>
      <c r="AS12" s="310">
        <v>200</v>
      </c>
    </row>
    <row r="13" spans="1:52" s="347" customFormat="1" ht="8.25" customHeight="1">
      <c r="A13" s="344"/>
      <c r="B13" s="345"/>
      <c r="C13" s="345"/>
      <c r="D13" s="345"/>
      <c r="E13" s="345"/>
      <c r="F13" s="345"/>
      <c r="G13" s="345"/>
      <c r="H13" s="346"/>
      <c r="I13" s="345"/>
      <c r="J13" s="345"/>
      <c r="K13" s="345"/>
      <c r="L13" s="345"/>
      <c r="M13" s="345"/>
      <c r="N13" s="345"/>
      <c r="O13" s="345"/>
      <c r="P13" s="345"/>
      <c r="Q13" s="345"/>
      <c r="R13" s="346"/>
      <c r="S13" s="345"/>
      <c r="T13" s="346"/>
      <c r="U13" s="345"/>
      <c r="V13" s="345"/>
      <c r="W13" s="345"/>
      <c r="X13" s="345"/>
      <c r="Y13" s="345"/>
      <c r="Z13" s="345"/>
      <c r="AA13" s="345"/>
      <c r="AB13" s="345"/>
      <c r="AC13" s="345"/>
      <c r="AD13" s="346"/>
      <c r="AE13" s="345"/>
      <c r="AF13" s="299"/>
      <c r="AG13" s="345"/>
      <c r="AH13" s="301"/>
      <c r="AI13" s="302"/>
      <c r="AJ13" s="303"/>
      <c r="AK13" s="299"/>
      <c r="AL13" s="304"/>
      <c r="AM13" s="305"/>
      <c r="AN13" s="306"/>
      <c r="AO13" s="307"/>
      <c r="AP13" s="299"/>
      <c r="AQ13" s="308"/>
      <c r="AR13" s="309"/>
      <c r="AS13" s="310"/>
    </row>
    <row r="14" spans="1:52" ht="14.25" customHeight="1">
      <c r="A14" s="348" t="s">
        <v>256</v>
      </c>
      <c r="B14" s="349"/>
      <c r="C14" s="349"/>
      <c r="D14" s="349"/>
      <c r="E14" s="300"/>
      <c r="F14" s="349"/>
      <c r="G14" s="349"/>
      <c r="H14" s="350"/>
      <c r="I14" s="300"/>
      <c r="J14" s="349"/>
      <c r="K14" s="351"/>
      <c r="L14" s="300"/>
      <c r="M14" s="349"/>
      <c r="N14" s="349"/>
      <c r="O14" s="300"/>
      <c r="P14" s="349"/>
      <c r="Q14" s="300"/>
      <c r="R14" s="349"/>
      <c r="S14" s="300"/>
      <c r="T14" s="350"/>
      <c r="U14" s="300"/>
      <c r="V14" s="349"/>
      <c r="W14" s="300"/>
      <c r="X14" s="300"/>
      <c r="Y14" s="300"/>
      <c r="Z14" s="300"/>
      <c r="AA14" s="300"/>
      <c r="AB14" s="349"/>
      <c r="AC14" s="300"/>
      <c r="AD14" s="339"/>
      <c r="AE14" s="300"/>
      <c r="AF14" s="299"/>
      <c r="AG14" s="300"/>
      <c r="AH14" s="301"/>
      <c r="AI14" s="302"/>
      <c r="AJ14" s="303"/>
      <c r="AK14" s="299"/>
      <c r="AL14" s="304"/>
      <c r="AM14" s="305"/>
      <c r="AN14" s="306"/>
      <c r="AO14" s="307"/>
      <c r="AP14" s="299"/>
      <c r="AQ14" s="308"/>
      <c r="AR14" s="309"/>
      <c r="AS14" s="310"/>
    </row>
    <row r="15" spans="1:52" ht="14.25" customHeight="1">
      <c r="A15" s="326" t="s">
        <v>257</v>
      </c>
      <c r="B15" s="327"/>
      <c r="C15" s="328"/>
      <c r="D15" s="327"/>
      <c r="E15" s="300"/>
      <c r="F15" s="329"/>
      <c r="G15" s="315">
        <v>200</v>
      </c>
      <c r="H15" s="330"/>
      <c r="I15" s="300"/>
      <c r="J15" s="331"/>
      <c r="K15" s="332"/>
      <c r="L15" s="300"/>
      <c r="M15" s="333"/>
      <c r="N15" s="334"/>
      <c r="O15" s="300"/>
      <c r="P15" s="335"/>
      <c r="Q15" s="300"/>
      <c r="R15" s="336"/>
      <c r="S15" s="300"/>
      <c r="T15" s="330"/>
      <c r="U15" s="300"/>
      <c r="V15" s="337"/>
      <c r="W15" s="300"/>
      <c r="X15" s="300"/>
      <c r="Y15" s="300"/>
      <c r="Z15" s="300"/>
      <c r="AA15" s="300"/>
      <c r="AB15" s="338"/>
      <c r="AC15" s="300"/>
      <c r="AD15" s="339"/>
      <c r="AE15" s="300"/>
      <c r="AF15" s="324"/>
      <c r="AG15" s="300"/>
      <c r="AH15" s="301"/>
      <c r="AI15" s="302"/>
      <c r="AJ15" s="303"/>
      <c r="AK15" s="299"/>
      <c r="AL15" s="304"/>
      <c r="AM15" s="305"/>
      <c r="AN15" s="306"/>
      <c r="AO15" s="307"/>
      <c r="AP15" s="304"/>
      <c r="AQ15" s="308">
        <v>160</v>
      </c>
      <c r="AR15" s="309"/>
      <c r="AS15" s="310"/>
      <c r="AV15" s="634" t="s">
        <v>258</v>
      </c>
      <c r="AW15" s="634"/>
      <c r="AX15" s="634"/>
      <c r="AY15" s="634"/>
      <c r="AZ15" s="634"/>
    </row>
    <row r="16" spans="1:52" ht="14.25" customHeight="1">
      <c r="A16" s="352" t="s">
        <v>259</v>
      </c>
      <c r="B16" s="353"/>
      <c r="C16" s="353"/>
      <c r="D16" s="353">
        <v>107</v>
      </c>
      <c r="E16" s="295"/>
      <c r="F16" s="353"/>
      <c r="G16" s="353"/>
      <c r="H16" s="296"/>
      <c r="I16" s="295"/>
      <c r="J16" s="353"/>
      <c r="K16" s="354">
        <v>162</v>
      </c>
      <c r="L16" s="295"/>
      <c r="M16" s="353"/>
      <c r="N16" s="353"/>
      <c r="O16" s="295"/>
      <c r="P16" s="353"/>
      <c r="Q16" s="295"/>
      <c r="R16" s="353"/>
      <c r="S16" s="295"/>
      <c r="T16" s="296"/>
      <c r="U16" s="295"/>
      <c r="V16" s="353"/>
      <c r="W16" s="295"/>
      <c r="X16" s="295"/>
      <c r="Y16" s="295"/>
      <c r="Z16" s="295"/>
      <c r="AA16" s="295"/>
      <c r="AB16" s="353"/>
      <c r="AC16" s="295"/>
      <c r="AD16" s="298"/>
      <c r="AE16" s="295"/>
      <c r="AF16" s="299"/>
      <c r="AG16" s="300"/>
      <c r="AH16" s="301"/>
      <c r="AI16" s="302"/>
      <c r="AJ16" s="303"/>
      <c r="AK16" s="299"/>
      <c r="AL16" s="304"/>
      <c r="AM16" s="305"/>
      <c r="AN16" s="306"/>
      <c r="AO16" s="307"/>
      <c r="AP16" s="299"/>
      <c r="AQ16" s="308">
        <v>120</v>
      </c>
      <c r="AR16" s="309"/>
      <c r="AS16" s="310"/>
      <c r="AW16" s="635"/>
      <c r="AX16" s="635"/>
      <c r="AY16" s="635"/>
      <c r="AZ16" s="635"/>
    </row>
    <row r="17" spans="1:52" ht="14.25" customHeight="1">
      <c r="A17" s="326" t="s">
        <v>260</v>
      </c>
      <c r="B17" s="327"/>
      <c r="C17" s="328"/>
      <c r="D17" s="327">
        <v>92</v>
      </c>
      <c r="E17" s="300"/>
      <c r="F17" s="329"/>
      <c r="G17" s="315"/>
      <c r="H17" s="330"/>
      <c r="I17" s="300"/>
      <c r="J17" s="331"/>
      <c r="K17" s="332"/>
      <c r="L17" s="300"/>
      <c r="M17" s="333"/>
      <c r="N17" s="334"/>
      <c r="O17" s="300"/>
      <c r="P17" s="335"/>
      <c r="Q17" s="300"/>
      <c r="R17" s="336"/>
      <c r="S17" s="300"/>
      <c r="T17" s="330"/>
      <c r="U17" s="300"/>
      <c r="V17" s="337"/>
      <c r="W17" s="300"/>
      <c r="X17" s="300"/>
      <c r="Y17" s="300"/>
      <c r="Z17" s="300"/>
      <c r="AA17" s="300"/>
      <c r="AB17" s="338"/>
      <c r="AC17" s="300"/>
      <c r="AD17" s="339">
        <v>180</v>
      </c>
      <c r="AE17" s="300"/>
      <c r="AF17" s="324"/>
      <c r="AG17" s="300"/>
      <c r="AH17" s="301"/>
      <c r="AI17" s="302"/>
      <c r="AJ17" s="303"/>
      <c r="AK17" s="299"/>
      <c r="AL17" s="304"/>
      <c r="AM17" s="305"/>
      <c r="AN17" s="306"/>
      <c r="AO17" s="307"/>
      <c r="AP17" s="304"/>
      <c r="AQ17" s="308"/>
      <c r="AR17" s="309"/>
      <c r="AS17" s="310"/>
      <c r="AU17" s="355" t="s">
        <v>61</v>
      </c>
      <c r="AV17" s="356">
        <v>140</v>
      </c>
      <c r="AW17" s="636" t="s">
        <v>261</v>
      </c>
      <c r="AX17" s="636"/>
      <c r="AY17" s="636"/>
      <c r="AZ17" s="636"/>
    </row>
    <row r="18" spans="1:52" ht="14.25" customHeight="1">
      <c r="A18" s="352" t="s">
        <v>262</v>
      </c>
      <c r="B18" s="353"/>
      <c r="C18" s="353"/>
      <c r="D18" s="353"/>
      <c r="E18" s="295"/>
      <c r="F18" s="353"/>
      <c r="G18" s="353"/>
      <c r="H18" s="296"/>
      <c r="I18" s="295"/>
      <c r="J18" s="353"/>
      <c r="K18" s="354"/>
      <c r="L18" s="295"/>
      <c r="M18" s="353"/>
      <c r="N18" s="353"/>
      <c r="O18" s="295"/>
      <c r="P18" s="353"/>
      <c r="Q18" s="295"/>
      <c r="R18" s="353"/>
      <c r="S18" s="295"/>
      <c r="T18" s="296"/>
      <c r="U18" s="295"/>
      <c r="V18" s="353"/>
      <c r="W18" s="295"/>
      <c r="X18" s="295"/>
      <c r="Y18" s="295"/>
      <c r="Z18" s="295"/>
      <c r="AA18" s="295"/>
      <c r="AB18" s="353">
        <v>212</v>
      </c>
      <c r="AC18" s="295"/>
      <c r="AD18" s="298"/>
      <c r="AE18" s="295"/>
      <c r="AF18" s="299"/>
      <c r="AG18" s="300"/>
      <c r="AH18" s="301"/>
      <c r="AI18" s="302"/>
      <c r="AJ18" s="303"/>
      <c r="AK18" s="299"/>
      <c r="AL18" s="304"/>
      <c r="AM18" s="305"/>
      <c r="AN18" s="306"/>
      <c r="AO18" s="307"/>
      <c r="AP18" s="299"/>
      <c r="AQ18" s="308"/>
      <c r="AR18" s="309"/>
      <c r="AS18" s="310"/>
      <c r="AU18" s="357" t="s">
        <v>213</v>
      </c>
      <c r="AV18" s="358">
        <v>130</v>
      </c>
      <c r="AW18" s="636"/>
      <c r="AX18" s="636"/>
      <c r="AY18" s="636"/>
      <c r="AZ18" s="636"/>
    </row>
    <row r="19" spans="1:52" ht="14.25" customHeight="1">
      <c r="A19" s="326" t="s">
        <v>263</v>
      </c>
      <c r="B19" s="327"/>
      <c r="C19" s="328"/>
      <c r="D19" s="327"/>
      <c r="E19" s="300"/>
      <c r="F19" s="329"/>
      <c r="G19" s="315"/>
      <c r="H19" s="330"/>
      <c r="I19" s="300"/>
      <c r="J19" s="331"/>
      <c r="K19" s="332"/>
      <c r="L19" s="300"/>
      <c r="M19" s="333"/>
      <c r="N19" s="334"/>
      <c r="O19" s="300"/>
      <c r="P19" s="335">
        <v>125</v>
      </c>
      <c r="Q19" s="300"/>
      <c r="R19" s="336">
        <v>119</v>
      </c>
      <c r="S19" s="300"/>
      <c r="T19" s="330"/>
      <c r="U19" s="300"/>
      <c r="V19" s="337"/>
      <c r="W19" s="300"/>
      <c r="X19" s="300"/>
      <c r="Y19" s="300"/>
      <c r="Z19" s="300"/>
      <c r="AA19" s="300"/>
      <c r="AB19" s="338"/>
      <c r="AC19" s="300"/>
      <c r="AD19" s="339"/>
      <c r="AE19" s="300"/>
      <c r="AF19" s="324"/>
      <c r="AG19" s="300"/>
      <c r="AH19" s="301"/>
      <c r="AI19" s="302"/>
      <c r="AJ19" s="303"/>
      <c r="AK19" s="299"/>
      <c r="AL19" s="304"/>
      <c r="AM19" s="305"/>
      <c r="AN19" s="306"/>
      <c r="AO19" s="307"/>
      <c r="AP19" s="304"/>
      <c r="AQ19" s="308"/>
      <c r="AR19" s="309"/>
      <c r="AS19" s="310"/>
      <c r="AU19" s="355" t="s">
        <v>264</v>
      </c>
      <c r="AV19" s="356">
        <v>106</v>
      </c>
      <c r="AW19" s="636"/>
      <c r="AX19" s="636"/>
      <c r="AY19" s="636"/>
      <c r="AZ19" s="636"/>
    </row>
    <row r="20" spans="1:52" ht="14.25" customHeight="1">
      <c r="A20" s="352" t="s">
        <v>265</v>
      </c>
      <c r="B20" s="353"/>
      <c r="C20" s="353"/>
      <c r="D20" s="353"/>
      <c r="E20" s="295"/>
      <c r="F20" s="353"/>
      <c r="G20" s="353"/>
      <c r="H20" s="296"/>
      <c r="I20" s="295"/>
      <c r="J20" s="353"/>
      <c r="K20" s="354"/>
      <c r="L20" s="295"/>
      <c r="M20" s="353"/>
      <c r="N20" s="353"/>
      <c r="O20" s="295"/>
      <c r="P20" s="353"/>
      <c r="Q20" s="295"/>
      <c r="R20" s="353"/>
      <c r="S20" s="295"/>
      <c r="T20" s="296">
        <f>AV30*T46/1000</f>
        <v>12.571999999999999</v>
      </c>
      <c r="U20" s="295"/>
      <c r="V20" s="353"/>
      <c r="W20" s="295"/>
      <c r="X20" s="295"/>
      <c r="Y20" s="295"/>
      <c r="Z20" s="295"/>
      <c r="AA20" s="295"/>
      <c r="AB20" s="353"/>
      <c r="AC20" s="295"/>
      <c r="AD20" s="298"/>
      <c r="AE20" s="295"/>
      <c r="AF20" s="299"/>
      <c r="AG20" s="300"/>
      <c r="AH20" s="301"/>
      <c r="AI20" s="302"/>
      <c r="AJ20" s="303"/>
      <c r="AK20" s="299"/>
      <c r="AL20" s="304"/>
      <c r="AM20" s="305"/>
      <c r="AN20" s="306"/>
      <c r="AO20" s="307"/>
      <c r="AP20" s="299"/>
      <c r="AQ20" s="308"/>
      <c r="AR20" s="309"/>
      <c r="AS20" s="310"/>
      <c r="AU20" s="357" t="s">
        <v>227</v>
      </c>
      <c r="AV20" s="358">
        <v>165</v>
      </c>
      <c r="AW20" s="636"/>
      <c r="AX20" s="636"/>
      <c r="AY20" s="636"/>
      <c r="AZ20" s="636"/>
    </row>
    <row r="21" spans="1:52" ht="14.25" customHeight="1">
      <c r="A21" s="352" t="s">
        <v>266</v>
      </c>
      <c r="B21" s="353"/>
      <c r="C21" s="353"/>
      <c r="D21" s="353"/>
      <c r="E21" s="300"/>
      <c r="F21" s="353"/>
      <c r="G21" s="353"/>
      <c r="H21" s="296"/>
      <c r="I21" s="300"/>
      <c r="J21" s="353"/>
      <c r="K21" s="354"/>
      <c r="L21" s="300"/>
      <c r="M21" s="353"/>
      <c r="N21" s="353"/>
      <c r="O21" s="300"/>
      <c r="P21" s="353"/>
      <c r="Q21" s="300"/>
      <c r="R21" s="353"/>
      <c r="S21" s="300"/>
      <c r="T21" s="296"/>
      <c r="U21" s="300"/>
      <c r="V21" s="353"/>
      <c r="W21" s="300"/>
      <c r="X21" s="300"/>
      <c r="Y21" s="300"/>
      <c r="Z21" s="300"/>
      <c r="AA21" s="300"/>
      <c r="AB21" s="353"/>
      <c r="AC21" s="300"/>
      <c r="AD21" s="339"/>
      <c r="AE21" s="300"/>
      <c r="AF21" s="299"/>
      <c r="AG21" s="300"/>
      <c r="AH21" s="301"/>
      <c r="AI21" s="302">
        <v>34</v>
      </c>
      <c r="AJ21" s="303"/>
      <c r="AK21" s="299"/>
      <c r="AL21" s="304"/>
      <c r="AM21" s="305"/>
      <c r="AN21" s="306"/>
      <c r="AO21" s="307"/>
      <c r="AP21" s="299"/>
      <c r="AQ21" s="308"/>
      <c r="AR21" s="309"/>
      <c r="AS21" s="310"/>
      <c r="AU21" s="357"/>
      <c r="AV21" s="358"/>
      <c r="AW21" s="636"/>
      <c r="AX21" s="636"/>
      <c r="AY21" s="636"/>
      <c r="AZ21" s="636"/>
    </row>
    <row r="22" spans="1:52" ht="14.25" customHeight="1">
      <c r="A22" s="326" t="s">
        <v>267</v>
      </c>
      <c r="B22" s="327"/>
      <c r="C22" s="328"/>
      <c r="D22" s="327"/>
      <c r="E22" s="300"/>
      <c r="F22" s="329"/>
      <c r="G22" s="315"/>
      <c r="H22" s="330"/>
      <c r="I22" s="300"/>
      <c r="J22" s="331"/>
      <c r="K22" s="332"/>
      <c r="L22" s="300"/>
      <c r="M22" s="333"/>
      <c r="N22" s="334"/>
      <c r="O22" s="300"/>
      <c r="P22" s="335"/>
      <c r="Q22" s="300"/>
      <c r="R22" s="336"/>
      <c r="S22" s="300"/>
      <c r="T22" s="330">
        <f>AV46*T46/1000</f>
        <v>25.000000000000004</v>
      </c>
      <c r="U22" s="300"/>
      <c r="V22" s="337"/>
      <c r="W22" s="300"/>
      <c r="X22" s="300">
        <v>40</v>
      </c>
      <c r="Y22" s="300"/>
      <c r="Z22" s="300"/>
      <c r="AA22" s="300"/>
      <c r="AB22" s="338">
        <v>38</v>
      </c>
      <c r="AC22" s="300"/>
      <c r="AD22" s="339"/>
      <c r="AE22" s="300"/>
      <c r="AF22" s="324">
        <v>78</v>
      </c>
      <c r="AG22" s="300"/>
      <c r="AH22" s="301">
        <v>60</v>
      </c>
      <c r="AI22" s="302">
        <v>60</v>
      </c>
      <c r="AJ22" s="303"/>
      <c r="AK22" s="299"/>
      <c r="AL22" s="304">
        <v>87</v>
      </c>
      <c r="AM22" s="305">
        <v>87</v>
      </c>
      <c r="AN22" s="306"/>
      <c r="AO22" s="307"/>
      <c r="AP22" s="304">
        <v>30</v>
      </c>
      <c r="AQ22" s="308"/>
      <c r="AR22" s="309">
        <v>30</v>
      </c>
      <c r="AS22" s="310">
        <v>30</v>
      </c>
      <c r="AU22" s="357" t="s">
        <v>268</v>
      </c>
      <c r="AV22" s="358">
        <v>240</v>
      </c>
      <c r="AW22" s="636"/>
      <c r="AX22" s="636"/>
      <c r="AY22" s="636"/>
      <c r="AZ22" s="636"/>
    </row>
    <row r="23" spans="1:52" ht="14.25" customHeight="1">
      <c r="A23" s="352" t="s">
        <v>269</v>
      </c>
      <c r="B23" s="353"/>
      <c r="C23" s="353"/>
      <c r="D23" s="353"/>
      <c r="E23" s="295"/>
      <c r="F23" s="353"/>
      <c r="G23" s="353"/>
      <c r="H23" s="296">
        <v>316</v>
      </c>
      <c r="I23" s="295"/>
      <c r="J23" s="353"/>
      <c r="K23" s="354"/>
      <c r="L23" s="295"/>
      <c r="M23" s="353"/>
      <c r="N23" s="353"/>
      <c r="O23" s="295"/>
      <c r="P23" s="353"/>
      <c r="Q23" s="295"/>
      <c r="R23" s="353"/>
      <c r="S23" s="295"/>
      <c r="T23" s="296"/>
      <c r="U23" s="295"/>
      <c r="V23" s="353"/>
      <c r="W23" s="295"/>
      <c r="X23" s="295"/>
      <c r="Y23" s="295"/>
      <c r="Z23" s="295"/>
      <c r="AA23" s="295"/>
      <c r="AB23" s="353"/>
      <c r="AC23" s="295"/>
      <c r="AD23" s="298"/>
      <c r="AE23" s="295"/>
      <c r="AF23" s="299"/>
      <c r="AG23" s="300"/>
      <c r="AH23" s="301"/>
      <c r="AI23" s="302"/>
      <c r="AJ23" s="303"/>
      <c r="AK23" s="299"/>
      <c r="AL23" s="304">
        <v>3</v>
      </c>
      <c r="AM23" s="305"/>
      <c r="AN23" s="306"/>
      <c r="AO23" s="307"/>
      <c r="AP23" s="299"/>
      <c r="AQ23" s="308"/>
      <c r="AR23" s="309"/>
      <c r="AS23" s="310"/>
      <c r="AU23" s="355" t="s">
        <v>65</v>
      </c>
      <c r="AV23" s="356">
        <v>97</v>
      </c>
      <c r="AW23" s="636"/>
      <c r="AX23" s="636"/>
      <c r="AY23" s="636"/>
      <c r="AZ23" s="636"/>
    </row>
    <row r="24" spans="1:52" ht="14.25" customHeight="1">
      <c r="A24" s="352" t="s">
        <v>73</v>
      </c>
      <c r="B24" s="353"/>
      <c r="C24" s="353"/>
      <c r="D24" s="353"/>
      <c r="E24" s="295"/>
      <c r="F24" s="353"/>
      <c r="G24" s="353"/>
      <c r="H24" s="296"/>
      <c r="I24" s="295"/>
      <c r="J24" s="353"/>
      <c r="K24" s="354"/>
      <c r="L24" s="295"/>
      <c r="M24" s="353"/>
      <c r="N24" s="353"/>
      <c r="O24" s="295"/>
      <c r="P24" s="353"/>
      <c r="Q24" s="295"/>
      <c r="R24" s="353"/>
      <c r="S24" s="295"/>
      <c r="T24" s="296"/>
      <c r="U24" s="295"/>
      <c r="V24" s="353"/>
      <c r="W24" s="295"/>
      <c r="X24" s="295"/>
      <c r="Y24" s="295"/>
      <c r="Z24" s="295"/>
      <c r="AA24" s="295"/>
      <c r="AB24" s="353"/>
      <c r="AC24" s="295"/>
      <c r="AD24" s="298"/>
      <c r="AE24" s="295"/>
      <c r="AF24" s="299"/>
      <c r="AG24" s="300"/>
      <c r="AH24" s="301"/>
      <c r="AI24" s="302"/>
      <c r="AJ24" s="303"/>
      <c r="AK24" s="299"/>
      <c r="AL24" s="304"/>
      <c r="AM24" s="305">
        <v>3</v>
      </c>
      <c r="AN24" s="306"/>
      <c r="AO24" s="307"/>
      <c r="AP24" s="299"/>
      <c r="AQ24" s="308"/>
      <c r="AR24" s="309"/>
      <c r="AS24" s="310"/>
      <c r="AU24" s="355"/>
      <c r="AV24" s="356"/>
      <c r="AW24" s="636"/>
      <c r="AX24" s="636"/>
      <c r="AY24" s="636"/>
      <c r="AZ24" s="636"/>
    </row>
    <row r="25" spans="1:52" ht="14.25" customHeight="1">
      <c r="A25" s="352" t="s">
        <v>270</v>
      </c>
      <c r="B25" s="353"/>
      <c r="C25" s="353"/>
      <c r="D25" s="353"/>
      <c r="E25" s="295"/>
      <c r="F25" s="353"/>
      <c r="G25" s="353"/>
      <c r="H25" s="296"/>
      <c r="I25" s="295"/>
      <c r="J25" s="353"/>
      <c r="K25" s="354"/>
      <c r="L25" s="295"/>
      <c r="M25" s="353"/>
      <c r="N25" s="353"/>
      <c r="O25" s="295"/>
      <c r="P25" s="353"/>
      <c r="Q25" s="295"/>
      <c r="R25" s="353"/>
      <c r="S25" s="295"/>
      <c r="T25" s="296"/>
      <c r="U25" s="295"/>
      <c r="V25" s="353"/>
      <c r="W25" s="295"/>
      <c r="X25" s="295"/>
      <c r="Y25" s="295"/>
      <c r="Z25" s="295"/>
      <c r="AA25" s="295"/>
      <c r="AB25" s="353"/>
      <c r="AC25" s="295"/>
      <c r="AD25" s="298"/>
      <c r="AE25" s="295"/>
      <c r="AF25" s="299"/>
      <c r="AG25" s="300"/>
      <c r="AH25" s="301"/>
      <c r="AI25" s="302"/>
      <c r="AJ25" s="303"/>
      <c r="AK25" s="299"/>
      <c r="AL25" s="304">
        <v>3</v>
      </c>
      <c r="AM25" s="305">
        <v>3</v>
      </c>
      <c r="AN25" s="306"/>
      <c r="AO25" s="307"/>
      <c r="AP25" s="299"/>
      <c r="AQ25" s="308"/>
      <c r="AR25" s="309"/>
      <c r="AS25" s="310"/>
      <c r="AU25" s="355"/>
      <c r="AV25" s="356"/>
      <c r="AW25" s="636"/>
      <c r="AX25" s="636"/>
      <c r="AY25" s="636"/>
      <c r="AZ25" s="636"/>
    </row>
    <row r="26" spans="1:52" ht="14.25" customHeight="1">
      <c r="A26" s="326" t="s">
        <v>271</v>
      </c>
      <c r="B26" s="327"/>
      <c r="C26" s="328"/>
      <c r="D26" s="327"/>
      <c r="E26" s="300"/>
      <c r="F26" s="329"/>
      <c r="G26" s="315"/>
      <c r="H26" s="330"/>
      <c r="I26" s="300"/>
      <c r="J26" s="331"/>
      <c r="K26" s="332"/>
      <c r="L26" s="300"/>
      <c r="M26" s="333"/>
      <c r="N26" s="334"/>
      <c r="O26" s="300"/>
      <c r="P26" s="335"/>
      <c r="Q26" s="300"/>
      <c r="R26" s="336"/>
      <c r="S26" s="300"/>
      <c r="T26" s="330"/>
      <c r="U26" s="300"/>
      <c r="V26" s="337">
        <v>127</v>
      </c>
      <c r="W26" s="300"/>
      <c r="X26" s="300"/>
      <c r="Y26" s="300"/>
      <c r="Z26" s="300"/>
      <c r="AA26" s="300"/>
      <c r="AB26" s="338"/>
      <c r="AC26" s="300"/>
      <c r="AD26" s="339"/>
      <c r="AE26" s="300"/>
      <c r="AF26" s="324"/>
      <c r="AG26" s="300"/>
      <c r="AH26" s="301"/>
      <c r="AI26" s="302"/>
      <c r="AJ26" s="303"/>
      <c r="AK26" s="299"/>
      <c r="AL26" s="304"/>
      <c r="AM26" s="305"/>
      <c r="AN26" s="306"/>
      <c r="AO26" s="307"/>
      <c r="AP26" s="304"/>
      <c r="AQ26" s="308"/>
      <c r="AR26" s="309"/>
      <c r="AS26" s="310"/>
      <c r="AU26" s="357" t="s">
        <v>92</v>
      </c>
      <c r="AV26" s="358">
        <v>129</v>
      </c>
      <c r="AW26" s="636"/>
      <c r="AX26" s="636"/>
      <c r="AY26" s="636"/>
      <c r="AZ26" s="636"/>
    </row>
    <row r="27" spans="1:52" ht="14.25" customHeight="1">
      <c r="A27" s="311" t="s">
        <v>70</v>
      </c>
      <c r="B27" s="312"/>
      <c r="C27" s="313"/>
      <c r="D27" s="312"/>
      <c r="E27" s="300"/>
      <c r="F27" s="314"/>
      <c r="G27" s="359"/>
      <c r="H27" s="296"/>
      <c r="I27" s="300"/>
      <c r="J27" s="316"/>
      <c r="K27" s="317"/>
      <c r="L27" s="300"/>
      <c r="M27" s="318"/>
      <c r="N27" s="319"/>
      <c r="O27" s="300"/>
      <c r="P27" s="320"/>
      <c r="Q27" s="300"/>
      <c r="R27" s="321"/>
      <c r="S27" s="300"/>
      <c r="T27" s="296"/>
      <c r="U27" s="300"/>
      <c r="V27" s="322"/>
      <c r="W27" s="300"/>
      <c r="X27" s="300">
        <v>130</v>
      </c>
      <c r="Y27" s="300"/>
      <c r="Z27" s="300"/>
      <c r="AA27" s="300"/>
      <c r="AB27" s="323"/>
      <c r="AC27" s="300"/>
      <c r="AD27" s="339"/>
      <c r="AE27" s="300"/>
      <c r="AF27" s="324"/>
      <c r="AG27" s="300"/>
      <c r="AH27" s="301"/>
      <c r="AI27" s="302"/>
      <c r="AJ27" s="303"/>
      <c r="AK27" s="299"/>
      <c r="AL27" s="304">
        <v>4</v>
      </c>
      <c r="AM27" s="305"/>
      <c r="AN27" s="306"/>
      <c r="AO27" s="307"/>
      <c r="AP27" s="304"/>
      <c r="AQ27" s="308"/>
      <c r="AR27" s="309"/>
      <c r="AS27" s="310"/>
      <c r="AU27" s="357"/>
      <c r="AV27" s="358"/>
      <c r="AW27" s="636"/>
      <c r="AX27" s="636"/>
      <c r="AY27" s="636"/>
      <c r="AZ27" s="636"/>
    </row>
    <row r="28" spans="1:52" ht="14.25" customHeight="1">
      <c r="A28" s="311" t="s">
        <v>272</v>
      </c>
      <c r="B28" s="312"/>
      <c r="C28" s="313"/>
      <c r="D28" s="312"/>
      <c r="E28" s="300"/>
      <c r="F28" s="314"/>
      <c r="G28" s="359"/>
      <c r="H28" s="296"/>
      <c r="I28" s="300"/>
      <c r="J28" s="316"/>
      <c r="K28" s="317"/>
      <c r="L28" s="300"/>
      <c r="M28" s="318"/>
      <c r="N28" s="319"/>
      <c r="O28" s="300"/>
      <c r="P28" s="320"/>
      <c r="Q28" s="300"/>
      <c r="R28" s="321"/>
      <c r="S28" s="300"/>
      <c r="T28" s="296"/>
      <c r="U28" s="300"/>
      <c r="V28" s="322"/>
      <c r="W28" s="300"/>
      <c r="X28" s="300"/>
      <c r="Y28" s="300"/>
      <c r="Z28" s="300"/>
      <c r="AA28" s="300"/>
      <c r="AB28" s="323"/>
      <c r="AC28" s="300"/>
      <c r="AD28" s="339"/>
      <c r="AE28" s="300"/>
      <c r="AF28" s="324"/>
      <c r="AG28" s="300"/>
      <c r="AH28" s="301"/>
      <c r="AI28" s="302"/>
      <c r="AJ28" s="303"/>
      <c r="AK28" s="299"/>
      <c r="AL28" s="304"/>
      <c r="AM28" s="305"/>
      <c r="AN28" s="306"/>
      <c r="AO28" s="307"/>
      <c r="AP28" s="304"/>
      <c r="AQ28" s="308">
        <v>250</v>
      </c>
      <c r="AR28" s="309"/>
      <c r="AS28" s="310"/>
      <c r="AU28" s="357"/>
      <c r="AV28" s="358"/>
      <c r="AW28" s="636"/>
      <c r="AX28" s="636"/>
      <c r="AY28" s="636"/>
      <c r="AZ28" s="636"/>
    </row>
    <row r="29" spans="1:52" ht="14.25" customHeight="1">
      <c r="A29" s="352" t="s">
        <v>273</v>
      </c>
      <c r="B29" s="353"/>
      <c r="C29" s="353"/>
      <c r="D29" s="353"/>
      <c r="E29" s="295"/>
      <c r="F29" s="353"/>
      <c r="G29" s="353"/>
      <c r="H29" s="296"/>
      <c r="I29" s="295"/>
      <c r="J29" s="353"/>
      <c r="K29" s="354"/>
      <c r="L29" s="295"/>
      <c r="M29" s="353"/>
      <c r="N29" s="353"/>
      <c r="O29" s="295"/>
      <c r="P29" s="353"/>
      <c r="Q29" s="295"/>
      <c r="R29" s="353"/>
      <c r="S29" s="295"/>
      <c r="T29" s="296"/>
      <c r="U29" s="295"/>
      <c r="V29" s="353"/>
      <c r="W29" s="295"/>
      <c r="X29" s="295"/>
      <c r="Y29" s="295"/>
      <c r="Z29" s="295"/>
      <c r="AA29" s="295"/>
      <c r="AB29" s="353"/>
      <c r="AC29" s="295"/>
      <c r="AD29" s="298"/>
      <c r="AE29" s="295"/>
      <c r="AF29" s="299">
        <v>104</v>
      </c>
      <c r="AG29" s="300"/>
      <c r="AH29" s="301">
        <v>60</v>
      </c>
      <c r="AI29" s="302">
        <v>60</v>
      </c>
      <c r="AJ29" s="303">
        <v>85</v>
      </c>
      <c r="AK29" s="299"/>
      <c r="AL29" s="304"/>
      <c r="AM29" s="305"/>
      <c r="AN29" s="306">
        <v>40</v>
      </c>
      <c r="AO29" s="307">
        <v>40</v>
      </c>
      <c r="AP29" s="299">
        <v>20</v>
      </c>
      <c r="AQ29" s="308"/>
      <c r="AR29" s="309">
        <v>20</v>
      </c>
      <c r="AS29" s="310">
        <v>20</v>
      </c>
      <c r="AU29" s="355" t="s">
        <v>274</v>
      </c>
      <c r="AV29" s="356">
        <v>81</v>
      </c>
      <c r="AW29" s="636"/>
      <c r="AX29" s="636"/>
      <c r="AY29" s="636"/>
      <c r="AZ29" s="636"/>
    </row>
    <row r="30" spans="1:52" ht="14.25" customHeight="1">
      <c r="A30" s="326" t="s">
        <v>275</v>
      </c>
      <c r="B30" s="327"/>
      <c r="C30" s="328"/>
      <c r="D30" s="327"/>
      <c r="E30" s="300"/>
      <c r="F30" s="329"/>
      <c r="G30" s="315"/>
      <c r="H30" s="330"/>
      <c r="I30" s="300"/>
      <c r="J30" s="331"/>
      <c r="K30" s="332"/>
      <c r="L30" s="300"/>
      <c r="M30" s="333"/>
      <c r="N30" s="334"/>
      <c r="O30" s="300"/>
      <c r="P30" s="335"/>
      <c r="Q30" s="300"/>
      <c r="R30" s="336"/>
      <c r="S30" s="300"/>
      <c r="T30" s="330"/>
      <c r="U30" s="300"/>
      <c r="V30" s="337"/>
      <c r="W30" s="300"/>
      <c r="X30" s="300"/>
      <c r="Y30" s="300"/>
      <c r="Z30" s="300"/>
      <c r="AA30" s="300"/>
      <c r="AB30" s="338"/>
      <c r="AC30" s="300"/>
      <c r="AD30" s="339"/>
      <c r="AE30" s="300"/>
      <c r="AF30" s="324">
        <v>31</v>
      </c>
      <c r="AG30" s="300"/>
      <c r="AH30" s="301"/>
      <c r="AI30" s="302"/>
      <c r="AJ30" s="303"/>
      <c r="AK30" s="299"/>
      <c r="AL30" s="304"/>
      <c r="AM30" s="305"/>
      <c r="AN30" s="306"/>
      <c r="AO30" s="307"/>
      <c r="AP30" s="304"/>
      <c r="AQ30" s="308"/>
      <c r="AR30" s="309"/>
      <c r="AS30" s="310"/>
      <c r="AU30" s="357" t="s">
        <v>276</v>
      </c>
      <c r="AV30" s="358">
        <v>14</v>
      </c>
      <c r="AW30" s="636"/>
      <c r="AX30" s="636"/>
      <c r="AY30" s="636"/>
      <c r="AZ30" s="636"/>
    </row>
    <row r="31" spans="1:52" ht="14.25" customHeight="1">
      <c r="A31" s="352" t="s">
        <v>277</v>
      </c>
      <c r="B31" s="353"/>
      <c r="C31" s="353"/>
      <c r="D31" s="353"/>
      <c r="E31" s="295"/>
      <c r="F31" s="353"/>
      <c r="G31" s="353"/>
      <c r="H31" s="296"/>
      <c r="I31" s="295"/>
      <c r="J31" s="353"/>
      <c r="K31" s="354"/>
      <c r="L31" s="295"/>
      <c r="M31" s="353"/>
      <c r="N31" s="353"/>
      <c r="O31" s="295"/>
      <c r="P31" s="353"/>
      <c r="Q31" s="295"/>
      <c r="R31" s="353"/>
      <c r="S31" s="295"/>
      <c r="T31" s="296"/>
      <c r="U31" s="295"/>
      <c r="V31" s="353"/>
      <c r="W31" s="295"/>
      <c r="X31" s="295"/>
      <c r="Y31" s="295"/>
      <c r="Z31" s="295"/>
      <c r="AA31" s="295"/>
      <c r="AB31" s="353"/>
      <c r="AC31" s="295"/>
      <c r="AD31" s="298"/>
      <c r="AE31" s="295"/>
      <c r="AF31" s="299">
        <v>125</v>
      </c>
      <c r="AG31" s="300"/>
      <c r="AH31" s="301"/>
      <c r="AI31" s="302"/>
      <c r="AJ31" s="303"/>
      <c r="AK31" s="299"/>
      <c r="AL31" s="304"/>
      <c r="AM31" s="305"/>
      <c r="AN31" s="306"/>
      <c r="AO31" s="307"/>
      <c r="AP31" s="299"/>
      <c r="AQ31" s="308"/>
      <c r="AR31" s="309"/>
      <c r="AS31" s="310"/>
      <c r="AU31" s="355" t="s">
        <v>278</v>
      </c>
      <c r="AV31" s="356">
        <v>90</v>
      </c>
      <c r="AW31" s="636"/>
      <c r="AX31" s="636"/>
      <c r="AY31" s="636"/>
      <c r="AZ31" s="636"/>
    </row>
    <row r="32" spans="1:52" ht="14.25" customHeight="1">
      <c r="A32" s="352" t="s">
        <v>230</v>
      </c>
      <c r="B32" s="353"/>
      <c r="C32" s="353"/>
      <c r="D32" s="353"/>
      <c r="E32" s="300"/>
      <c r="F32" s="353"/>
      <c r="G32" s="353"/>
      <c r="H32" s="296"/>
      <c r="I32" s="300"/>
      <c r="J32" s="353"/>
      <c r="K32" s="354"/>
      <c r="L32" s="300"/>
      <c r="M32" s="353"/>
      <c r="N32" s="353"/>
      <c r="O32" s="300"/>
      <c r="P32" s="353"/>
      <c r="Q32" s="300"/>
      <c r="R32" s="353"/>
      <c r="S32" s="300"/>
      <c r="T32" s="296"/>
      <c r="U32" s="300"/>
      <c r="V32" s="353"/>
      <c r="W32" s="300"/>
      <c r="X32" s="300"/>
      <c r="Y32" s="300"/>
      <c r="Z32" s="300"/>
      <c r="AA32" s="300"/>
      <c r="AB32" s="353"/>
      <c r="AC32" s="300"/>
      <c r="AD32" s="339"/>
      <c r="AE32" s="300"/>
      <c r="AF32" s="299"/>
      <c r="AG32" s="300"/>
      <c r="AH32" s="301"/>
      <c r="AI32" s="302"/>
      <c r="AJ32" s="303">
        <v>80</v>
      </c>
      <c r="AK32" s="299"/>
      <c r="AL32" s="304"/>
      <c r="AM32" s="305"/>
      <c r="AN32" s="306"/>
      <c r="AO32" s="307"/>
      <c r="AP32" s="299"/>
      <c r="AQ32" s="308"/>
      <c r="AR32" s="309"/>
      <c r="AS32" s="310"/>
      <c r="AU32" s="355"/>
      <c r="AV32" s="356"/>
      <c r="AW32" s="636"/>
      <c r="AX32" s="636"/>
      <c r="AY32" s="636"/>
      <c r="AZ32" s="636"/>
    </row>
    <row r="33" spans="1:52" ht="14.25" customHeight="1">
      <c r="A33" s="352" t="s">
        <v>279</v>
      </c>
      <c r="B33" s="353"/>
      <c r="C33" s="353"/>
      <c r="D33" s="353"/>
      <c r="E33" s="300"/>
      <c r="F33" s="353"/>
      <c r="G33" s="353"/>
      <c r="H33" s="296"/>
      <c r="I33" s="300"/>
      <c r="J33" s="353"/>
      <c r="K33" s="354"/>
      <c r="L33" s="300"/>
      <c r="M33" s="353"/>
      <c r="N33" s="353"/>
      <c r="O33" s="300"/>
      <c r="P33" s="353"/>
      <c r="Q33" s="300"/>
      <c r="R33" s="353"/>
      <c r="S33" s="300"/>
      <c r="T33" s="296"/>
      <c r="U33" s="300"/>
      <c r="V33" s="353"/>
      <c r="W33" s="300"/>
      <c r="X33" s="300"/>
      <c r="Y33" s="300"/>
      <c r="Z33" s="300"/>
      <c r="AA33" s="300"/>
      <c r="AB33" s="353"/>
      <c r="AC33" s="300"/>
      <c r="AD33" s="339"/>
      <c r="AE33" s="300"/>
      <c r="AF33" s="299"/>
      <c r="AG33" s="300"/>
      <c r="AH33" s="301"/>
      <c r="AI33" s="302">
        <v>134</v>
      </c>
      <c r="AJ33" s="303"/>
      <c r="AK33" s="299"/>
      <c r="AL33" s="304"/>
      <c r="AM33" s="305"/>
      <c r="AN33" s="306"/>
      <c r="AO33" s="307"/>
      <c r="AP33" s="299"/>
      <c r="AQ33" s="308"/>
      <c r="AR33" s="309"/>
      <c r="AS33" s="310"/>
      <c r="AU33" s="355"/>
      <c r="AV33" s="356"/>
      <c r="AW33" s="636"/>
      <c r="AX33" s="636"/>
      <c r="AY33" s="636"/>
      <c r="AZ33" s="636"/>
    </row>
    <row r="34" spans="1:52" ht="14.25" customHeight="1">
      <c r="A34" s="352" t="s">
        <v>231</v>
      </c>
      <c r="B34" s="353"/>
      <c r="C34" s="353"/>
      <c r="D34" s="353"/>
      <c r="E34" s="300"/>
      <c r="F34" s="353"/>
      <c r="G34" s="353"/>
      <c r="H34" s="296"/>
      <c r="I34" s="300"/>
      <c r="J34" s="353"/>
      <c r="K34" s="354"/>
      <c r="L34" s="300"/>
      <c r="M34" s="353"/>
      <c r="N34" s="353"/>
      <c r="O34" s="300"/>
      <c r="P34" s="353"/>
      <c r="Q34" s="300"/>
      <c r="R34" s="353"/>
      <c r="S34" s="300"/>
      <c r="T34" s="296"/>
      <c r="U34" s="300"/>
      <c r="V34" s="353"/>
      <c r="W34" s="300"/>
      <c r="X34" s="300"/>
      <c r="Y34" s="300"/>
      <c r="Z34" s="300"/>
      <c r="AA34" s="300"/>
      <c r="AB34" s="353"/>
      <c r="AC34" s="300"/>
      <c r="AD34" s="339"/>
      <c r="AE34" s="300"/>
      <c r="AF34" s="299"/>
      <c r="AG34" s="300"/>
      <c r="AH34" s="301"/>
      <c r="AI34" s="302"/>
      <c r="AJ34" s="303">
        <v>152</v>
      </c>
      <c r="AK34" s="299"/>
      <c r="AL34" s="304"/>
      <c r="AM34" s="305"/>
      <c r="AN34" s="306"/>
      <c r="AO34" s="307"/>
      <c r="AP34" s="299"/>
      <c r="AQ34" s="308"/>
      <c r="AR34" s="309"/>
      <c r="AS34" s="310"/>
      <c r="AU34" s="355"/>
      <c r="AV34" s="356"/>
      <c r="AW34" s="636"/>
      <c r="AX34" s="636"/>
      <c r="AY34" s="636"/>
      <c r="AZ34" s="636"/>
    </row>
    <row r="35" spans="1:52" ht="13.5" customHeight="1">
      <c r="A35" s="352" t="s">
        <v>125</v>
      </c>
      <c r="B35" s="353"/>
      <c r="C35" s="353"/>
      <c r="D35" s="353"/>
      <c r="E35" s="300"/>
      <c r="F35" s="353"/>
      <c r="G35" s="353"/>
      <c r="H35" s="296"/>
      <c r="I35" s="300"/>
      <c r="J35" s="353"/>
      <c r="K35" s="354"/>
      <c r="L35" s="300"/>
      <c r="M35" s="353"/>
      <c r="N35" s="353"/>
      <c r="O35" s="300"/>
      <c r="P35" s="353"/>
      <c r="Q35" s="300"/>
      <c r="R35" s="353"/>
      <c r="S35" s="300"/>
      <c r="T35" s="296"/>
      <c r="U35" s="300"/>
      <c r="V35" s="353"/>
      <c r="W35" s="300"/>
      <c r="X35" s="300"/>
      <c r="Y35" s="300"/>
      <c r="Z35" s="300"/>
      <c r="AA35" s="300"/>
      <c r="AB35" s="353"/>
      <c r="AC35" s="300"/>
      <c r="AD35" s="339"/>
      <c r="AE35" s="300"/>
      <c r="AF35" s="299"/>
      <c r="AG35" s="300"/>
      <c r="AH35" s="301"/>
      <c r="AI35" s="302"/>
      <c r="AJ35" s="303">
        <v>72</v>
      </c>
      <c r="AK35" s="299"/>
      <c r="AL35" s="304"/>
      <c r="AM35" s="305"/>
      <c r="AN35" s="306"/>
      <c r="AO35" s="307"/>
      <c r="AP35" s="299"/>
      <c r="AQ35" s="308"/>
      <c r="AR35" s="309"/>
      <c r="AS35" s="310"/>
      <c r="AU35" s="355"/>
      <c r="AV35" s="356"/>
      <c r="AW35" s="636"/>
      <c r="AX35" s="636"/>
      <c r="AY35" s="636"/>
      <c r="AZ35" s="636"/>
    </row>
    <row r="36" spans="1:52" ht="13.5" customHeight="1">
      <c r="A36" s="352" t="s">
        <v>280</v>
      </c>
      <c r="B36" s="353"/>
      <c r="C36" s="353"/>
      <c r="D36" s="353"/>
      <c r="E36" s="300"/>
      <c r="F36" s="353"/>
      <c r="G36" s="353"/>
      <c r="H36" s="296"/>
      <c r="I36" s="300"/>
      <c r="J36" s="353"/>
      <c r="K36" s="354"/>
      <c r="L36" s="300"/>
      <c r="M36" s="353"/>
      <c r="N36" s="353">
        <v>212</v>
      </c>
      <c r="O36" s="300"/>
      <c r="P36" s="353"/>
      <c r="Q36" s="300"/>
      <c r="R36" s="353"/>
      <c r="S36" s="300"/>
      <c r="T36" s="296"/>
      <c r="U36" s="300"/>
      <c r="V36" s="353"/>
      <c r="W36" s="300"/>
      <c r="X36" s="300"/>
      <c r="Y36" s="300"/>
      <c r="Z36" s="300"/>
      <c r="AA36" s="300"/>
      <c r="AB36" s="353"/>
      <c r="AC36" s="300"/>
      <c r="AD36" s="339"/>
      <c r="AE36" s="300"/>
      <c r="AF36" s="299"/>
      <c r="AG36" s="300"/>
      <c r="AH36" s="301"/>
      <c r="AI36" s="302"/>
      <c r="AJ36" s="303"/>
      <c r="AK36" s="299"/>
      <c r="AL36" s="304"/>
      <c r="AM36" s="305"/>
      <c r="AN36" s="306">
        <v>115</v>
      </c>
      <c r="AO36" s="307"/>
      <c r="AP36" s="299"/>
      <c r="AQ36" s="308"/>
      <c r="AR36" s="309"/>
      <c r="AS36" s="310"/>
      <c r="AU36" s="355"/>
      <c r="AV36" s="356"/>
      <c r="AW36" s="636"/>
      <c r="AX36" s="636"/>
      <c r="AY36" s="636"/>
      <c r="AZ36" s="636"/>
    </row>
    <row r="37" spans="1:52" ht="14.25" customHeight="1">
      <c r="A37" s="352" t="s">
        <v>148</v>
      </c>
      <c r="B37" s="353"/>
      <c r="C37" s="353"/>
      <c r="D37" s="353"/>
      <c r="E37" s="300"/>
      <c r="F37" s="353"/>
      <c r="G37" s="353"/>
      <c r="H37" s="296"/>
      <c r="I37" s="300"/>
      <c r="J37" s="353"/>
      <c r="K37" s="354"/>
      <c r="L37" s="300"/>
      <c r="M37" s="353"/>
      <c r="N37" s="353"/>
      <c r="O37" s="300"/>
      <c r="P37" s="353"/>
      <c r="Q37" s="300"/>
      <c r="R37" s="353"/>
      <c r="S37" s="300"/>
      <c r="T37" s="296"/>
      <c r="U37" s="300"/>
      <c r="V37" s="353"/>
      <c r="W37" s="300"/>
      <c r="X37" s="300"/>
      <c r="Y37" s="300"/>
      <c r="Z37" s="300"/>
      <c r="AA37" s="300"/>
      <c r="AB37" s="353"/>
      <c r="AC37" s="300"/>
      <c r="AD37" s="339"/>
      <c r="AE37" s="300"/>
      <c r="AF37" s="299"/>
      <c r="AG37" s="300"/>
      <c r="AH37" s="301"/>
      <c r="AI37" s="302"/>
      <c r="AJ37" s="303"/>
      <c r="AK37" s="299"/>
      <c r="AL37" s="304"/>
      <c r="AM37" s="305"/>
      <c r="AN37" s="306"/>
      <c r="AO37" s="307">
        <v>115</v>
      </c>
      <c r="AP37" s="299"/>
      <c r="AQ37" s="308"/>
      <c r="AR37" s="309"/>
      <c r="AS37" s="310"/>
      <c r="AU37" s="355"/>
      <c r="AV37" s="356"/>
      <c r="AW37" s="636"/>
      <c r="AX37" s="636"/>
      <c r="AY37" s="636"/>
      <c r="AZ37" s="636"/>
    </row>
    <row r="38" spans="1:52" ht="14.25" customHeight="1">
      <c r="A38" s="352" t="s">
        <v>281</v>
      </c>
      <c r="B38" s="353"/>
      <c r="C38" s="353"/>
      <c r="D38" s="353"/>
      <c r="E38" s="300"/>
      <c r="F38" s="353"/>
      <c r="G38" s="353"/>
      <c r="H38" s="296"/>
      <c r="I38" s="300"/>
      <c r="J38" s="353"/>
      <c r="K38" s="354"/>
      <c r="L38" s="300"/>
      <c r="M38" s="353"/>
      <c r="N38" s="353"/>
      <c r="O38" s="300"/>
      <c r="P38" s="353"/>
      <c r="Q38" s="300"/>
      <c r="R38" s="353"/>
      <c r="S38" s="300"/>
      <c r="T38" s="296"/>
      <c r="U38" s="300"/>
      <c r="V38" s="353"/>
      <c r="W38" s="300"/>
      <c r="X38" s="300"/>
      <c r="Y38" s="300"/>
      <c r="Z38" s="300"/>
      <c r="AA38" s="300"/>
      <c r="AB38" s="353"/>
      <c r="AC38" s="300"/>
      <c r="AD38" s="339"/>
      <c r="AE38" s="300"/>
      <c r="AF38" s="299"/>
      <c r="AG38" s="300"/>
      <c r="AH38" s="301"/>
      <c r="AI38" s="302"/>
      <c r="AJ38" s="303"/>
      <c r="AK38" s="299"/>
      <c r="AL38" s="304"/>
      <c r="AM38" s="305"/>
      <c r="AN38" s="306">
        <v>72</v>
      </c>
      <c r="AO38" s="307"/>
      <c r="AP38" s="299"/>
      <c r="AQ38" s="308"/>
      <c r="AR38" s="309"/>
      <c r="AS38" s="310"/>
      <c r="AU38" s="355"/>
      <c r="AV38" s="356"/>
      <c r="AW38" s="636"/>
      <c r="AX38" s="636"/>
      <c r="AY38" s="636"/>
      <c r="AZ38" s="636"/>
    </row>
    <row r="39" spans="1:52" ht="14.25" customHeight="1">
      <c r="A39" s="352" t="s">
        <v>282</v>
      </c>
      <c r="B39" s="353"/>
      <c r="C39" s="353"/>
      <c r="D39" s="353"/>
      <c r="E39" s="300"/>
      <c r="F39" s="353"/>
      <c r="G39" s="353"/>
      <c r="H39" s="296"/>
      <c r="I39" s="300"/>
      <c r="J39" s="353"/>
      <c r="K39" s="354"/>
      <c r="L39" s="300"/>
      <c r="M39" s="353"/>
      <c r="N39" s="353"/>
      <c r="O39" s="300"/>
      <c r="P39" s="353"/>
      <c r="Q39" s="300"/>
      <c r="R39" s="353"/>
      <c r="S39" s="300"/>
      <c r="T39" s="296"/>
      <c r="U39" s="300"/>
      <c r="V39" s="353"/>
      <c r="W39" s="300"/>
      <c r="X39" s="300"/>
      <c r="Y39" s="300"/>
      <c r="Z39" s="300"/>
      <c r="AA39" s="300"/>
      <c r="AB39" s="353"/>
      <c r="AC39" s="300"/>
      <c r="AD39" s="339"/>
      <c r="AE39" s="300"/>
      <c r="AF39" s="299"/>
      <c r="AG39" s="300"/>
      <c r="AH39" s="301"/>
      <c r="AI39" s="302"/>
      <c r="AJ39" s="303"/>
      <c r="AK39" s="299"/>
      <c r="AL39" s="304"/>
      <c r="AM39" s="305"/>
      <c r="AN39" s="306">
        <v>34</v>
      </c>
      <c r="AO39" s="307"/>
      <c r="AP39" s="299"/>
      <c r="AQ39" s="308"/>
      <c r="AR39" s="309"/>
      <c r="AS39" s="310"/>
      <c r="AU39" s="355"/>
      <c r="AV39" s="356"/>
      <c r="AW39" s="636"/>
      <c r="AX39" s="636"/>
      <c r="AY39" s="636"/>
      <c r="AZ39" s="636"/>
    </row>
    <row r="40" spans="1:52" ht="14.25" customHeight="1">
      <c r="A40" s="352" t="s">
        <v>283</v>
      </c>
      <c r="B40" s="353"/>
      <c r="C40" s="353"/>
      <c r="D40" s="353"/>
      <c r="E40" s="300"/>
      <c r="F40" s="353"/>
      <c r="G40" s="353"/>
      <c r="H40" s="296"/>
      <c r="I40" s="300"/>
      <c r="J40" s="353"/>
      <c r="K40" s="354"/>
      <c r="L40" s="300"/>
      <c r="M40" s="353"/>
      <c r="N40" s="353"/>
      <c r="O40" s="300"/>
      <c r="P40" s="353"/>
      <c r="Q40" s="300"/>
      <c r="R40" s="353"/>
      <c r="S40" s="300"/>
      <c r="T40" s="296"/>
      <c r="U40" s="300"/>
      <c r="V40" s="353"/>
      <c r="W40" s="300"/>
      <c r="X40" s="300"/>
      <c r="Y40" s="300"/>
      <c r="Z40" s="300"/>
      <c r="AA40" s="300"/>
      <c r="AB40" s="353"/>
      <c r="AC40" s="300"/>
      <c r="AD40" s="339"/>
      <c r="AE40" s="300"/>
      <c r="AF40" s="299"/>
      <c r="AG40" s="300"/>
      <c r="AH40" s="301"/>
      <c r="AI40" s="302"/>
      <c r="AJ40" s="303"/>
      <c r="AK40" s="299"/>
      <c r="AL40" s="304"/>
      <c r="AM40" s="305"/>
      <c r="AN40" s="306"/>
      <c r="AO40" s="307">
        <v>34</v>
      </c>
      <c r="AP40" s="299"/>
      <c r="AQ40" s="308"/>
      <c r="AR40" s="309"/>
      <c r="AS40" s="310"/>
      <c r="AU40" s="355"/>
      <c r="AV40" s="356"/>
      <c r="AW40" s="636"/>
      <c r="AX40" s="636"/>
      <c r="AY40" s="636"/>
      <c r="AZ40" s="636"/>
    </row>
    <row r="41" spans="1:52" ht="14.25" customHeight="1">
      <c r="A41" s="352" t="s">
        <v>284</v>
      </c>
      <c r="B41" s="353"/>
      <c r="C41" s="353"/>
      <c r="D41" s="353"/>
      <c r="E41" s="300"/>
      <c r="F41" s="353"/>
      <c r="G41" s="353"/>
      <c r="H41" s="296"/>
      <c r="I41" s="300"/>
      <c r="J41" s="353"/>
      <c r="K41" s="354"/>
      <c r="L41" s="300"/>
      <c r="M41" s="353"/>
      <c r="N41" s="353"/>
      <c r="O41" s="300"/>
      <c r="P41" s="353"/>
      <c r="Q41" s="300"/>
      <c r="R41" s="353"/>
      <c r="S41" s="300"/>
      <c r="T41" s="296"/>
      <c r="U41" s="300"/>
      <c r="V41" s="353"/>
      <c r="W41" s="300"/>
      <c r="X41" s="300"/>
      <c r="Y41" s="300"/>
      <c r="Z41" s="300"/>
      <c r="AA41" s="300"/>
      <c r="AB41" s="353"/>
      <c r="AC41" s="300"/>
      <c r="AD41" s="339"/>
      <c r="AE41" s="300"/>
      <c r="AF41" s="299"/>
      <c r="AG41" s="300"/>
      <c r="AH41" s="301"/>
      <c r="AI41" s="302"/>
      <c r="AJ41" s="303"/>
      <c r="AK41" s="299"/>
      <c r="AL41" s="304"/>
      <c r="AM41" s="305"/>
      <c r="AN41" s="306"/>
      <c r="AO41" s="307">
        <v>20</v>
      </c>
      <c r="AP41" s="299"/>
      <c r="AQ41" s="308"/>
      <c r="AR41" s="309"/>
      <c r="AS41" s="310"/>
      <c r="AU41" s="355"/>
      <c r="AV41" s="356"/>
      <c r="AW41" s="636"/>
      <c r="AX41" s="636"/>
      <c r="AY41" s="636"/>
      <c r="AZ41" s="636"/>
    </row>
    <row r="42" spans="1:52" ht="14.25" customHeight="1">
      <c r="A42" s="352" t="s">
        <v>285</v>
      </c>
      <c r="B42" s="353"/>
      <c r="C42" s="353"/>
      <c r="D42" s="353"/>
      <c r="E42" s="300"/>
      <c r="F42" s="353"/>
      <c r="G42" s="353"/>
      <c r="H42" s="296"/>
      <c r="I42" s="300"/>
      <c r="J42" s="353"/>
      <c r="K42" s="354"/>
      <c r="L42" s="300"/>
      <c r="M42" s="353"/>
      <c r="N42" s="353"/>
      <c r="O42" s="300"/>
      <c r="P42" s="353"/>
      <c r="Q42" s="300"/>
      <c r="R42" s="353"/>
      <c r="S42" s="300"/>
      <c r="T42" s="296"/>
      <c r="U42" s="300"/>
      <c r="V42" s="353"/>
      <c r="W42" s="300"/>
      <c r="X42" s="300"/>
      <c r="Y42" s="300"/>
      <c r="Z42" s="300"/>
      <c r="AA42" s="300"/>
      <c r="AB42" s="353"/>
      <c r="AC42" s="300"/>
      <c r="AD42" s="339"/>
      <c r="AE42" s="300"/>
      <c r="AF42" s="299"/>
      <c r="AG42" s="300"/>
      <c r="AH42" s="301"/>
      <c r="AI42" s="302"/>
      <c r="AJ42" s="303"/>
      <c r="AK42" s="299"/>
      <c r="AL42" s="304"/>
      <c r="AM42" s="305"/>
      <c r="AN42" s="306"/>
      <c r="AO42" s="307"/>
      <c r="AP42" s="299">
        <v>18</v>
      </c>
      <c r="AQ42" s="308"/>
      <c r="AR42" s="309">
        <v>18</v>
      </c>
      <c r="AS42" s="310">
        <v>18</v>
      </c>
      <c r="AU42" s="355"/>
      <c r="AV42" s="356"/>
      <c r="AW42" s="636"/>
      <c r="AX42" s="636"/>
      <c r="AY42" s="636"/>
      <c r="AZ42" s="636"/>
    </row>
    <row r="43" spans="1:52" ht="14.25" customHeight="1">
      <c r="A43" s="352" t="s">
        <v>286</v>
      </c>
      <c r="B43" s="353"/>
      <c r="C43" s="353"/>
      <c r="D43" s="353"/>
      <c r="E43" s="300"/>
      <c r="F43" s="353"/>
      <c r="G43" s="353"/>
      <c r="H43" s="296"/>
      <c r="I43" s="300"/>
      <c r="J43" s="353"/>
      <c r="K43" s="354"/>
      <c r="L43" s="300"/>
      <c r="M43" s="353"/>
      <c r="N43" s="353"/>
      <c r="O43" s="300"/>
      <c r="P43" s="353"/>
      <c r="Q43" s="300"/>
      <c r="R43" s="353"/>
      <c r="S43" s="300"/>
      <c r="T43" s="296"/>
      <c r="U43" s="300"/>
      <c r="V43" s="353"/>
      <c r="W43" s="300"/>
      <c r="X43" s="300"/>
      <c r="Y43" s="300"/>
      <c r="Z43" s="300"/>
      <c r="AA43" s="300"/>
      <c r="AB43" s="353"/>
      <c r="AC43" s="300"/>
      <c r="AD43" s="339"/>
      <c r="AE43" s="300"/>
      <c r="AF43" s="299"/>
      <c r="AG43" s="300"/>
      <c r="AH43" s="301"/>
      <c r="AI43" s="302"/>
      <c r="AJ43" s="303"/>
      <c r="AK43" s="299"/>
      <c r="AL43" s="304"/>
      <c r="AM43" s="305"/>
      <c r="AN43" s="306"/>
      <c r="AO43" s="307"/>
      <c r="AP43" s="299"/>
      <c r="AQ43" s="308">
        <v>12</v>
      </c>
      <c r="AR43" s="309"/>
      <c r="AS43" s="310"/>
      <c r="AU43" s="355"/>
      <c r="AV43" s="356"/>
      <c r="AW43" s="636"/>
      <c r="AX43" s="636"/>
      <c r="AY43" s="636"/>
      <c r="AZ43" s="636"/>
    </row>
    <row r="44" spans="1:52" ht="14.25" customHeight="1">
      <c r="A44" s="352" t="s">
        <v>71</v>
      </c>
      <c r="B44" s="353"/>
      <c r="C44" s="353"/>
      <c r="D44" s="353"/>
      <c r="E44" s="300"/>
      <c r="F44" s="353"/>
      <c r="G44" s="353"/>
      <c r="H44" s="296"/>
      <c r="I44" s="300"/>
      <c r="J44" s="353"/>
      <c r="K44" s="354"/>
      <c r="L44" s="300"/>
      <c r="M44" s="353"/>
      <c r="N44" s="353"/>
      <c r="O44" s="300"/>
      <c r="P44" s="353"/>
      <c r="Q44" s="300"/>
      <c r="R44" s="353"/>
      <c r="S44" s="300"/>
      <c r="T44" s="296"/>
      <c r="U44" s="300"/>
      <c r="V44" s="353"/>
      <c r="W44" s="300"/>
      <c r="X44" s="300"/>
      <c r="Y44" s="300"/>
      <c r="Z44" s="300"/>
      <c r="AA44" s="300"/>
      <c r="AB44" s="353"/>
      <c r="AC44" s="300"/>
      <c r="AD44" s="339"/>
      <c r="AE44" s="300"/>
      <c r="AF44" s="299"/>
      <c r="AG44" s="300"/>
      <c r="AH44" s="301"/>
      <c r="AI44" s="302"/>
      <c r="AJ44" s="303"/>
      <c r="AK44" s="299"/>
      <c r="AL44" s="304"/>
      <c r="AM44" s="305">
        <v>130</v>
      </c>
      <c r="AN44" s="306"/>
      <c r="AO44" s="307"/>
      <c r="AP44" s="299"/>
      <c r="AQ44" s="308"/>
      <c r="AR44" s="309"/>
      <c r="AS44" s="310"/>
      <c r="AU44" s="355"/>
      <c r="AV44" s="356"/>
      <c r="AW44" s="636"/>
      <c r="AX44" s="636"/>
      <c r="AY44" s="636"/>
      <c r="AZ44" s="636"/>
    </row>
    <row r="45" spans="1:52" ht="14.25" customHeight="1">
      <c r="A45" s="326" t="s">
        <v>287</v>
      </c>
      <c r="B45" s="327"/>
      <c r="C45" s="328"/>
      <c r="D45" s="327"/>
      <c r="E45" s="300"/>
      <c r="F45" s="329"/>
      <c r="G45" s="315"/>
      <c r="H45" s="330"/>
      <c r="I45" s="300"/>
      <c r="J45" s="331"/>
      <c r="K45" s="332"/>
      <c r="L45" s="300"/>
      <c r="M45" s="333"/>
      <c r="N45" s="334"/>
      <c r="O45" s="300"/>
      <c r="P45" s="335"/>
      <c r="Q45" s="300"/>
      <c r="R45" s="336"/>
      <c r="S45" s="300"/>
      <c r="T45" s="330"/>
      <c r="U45" s="300"/>
      <c r="V45" s="337"/>
      <c r="W45" s="300"/>
      <c r="X45" s="300"/>
      <c r="Y45" s="300"/>
      <c r="Z45" s="300"/>
      <c r="AA45" s="300"/>
      <c r="AB45" s="338"/>
      <c r="AC45" s="300"/>
      <c r="AD45" s="339"/>
      <c r="AE45" s="300"/>
      <c r="AF45" s="324"/>
      <c r="AG45" s="300"/>
      <c r="AH45" s="301"/>
      <c r="AI45" s="302"/>
      <c r="AJ45" s="303"/>
      <c r="AK45" s="299"/>
      <c r="AL45" s="304"/>
      <c r="AM45" s="305"/>
      <c r="AN45" s="306"/>
      <c r="AO45" s="307"/>
      <c r="AP45" s="299"/>
      <c r="AQ45" s="308"/>
      <c r="AR45" s="309"/>
      <c r="AS45" s="310"/>
      <c r="AU45" s="357" t="s">
        <v>288</v>
      </c>
      <c r="AV45" s="358">
        <f>AV31*0.85</f>
        <v>76.5</v>
      </c>
      <c r="AW45" s="636"/>
      <c r="AX45" s="636"/>
      <c r="AY45" s="636"/>
      <c r="AZ45" s="636"/>
    </row>
    <row r="46" spans="1:52" ht="17.25" customHeight="1">
      <c r="A46" s="360" t="s">
        <v>289</v>
      </c>
      <c r="B46" s="361">
        <f>SUM(B2:B12)</f>
        <v>1917</v>
      </c>
      <c r="C46" s="361">
        <f>SUM(C2:C12)</f>
        <v>1906</v>
      </c>
      <c r="D46" s="361">
        <f>SUM(D2:D12)</f>
        <v>1866</v>
      </c>
      <c r="E46" s="361"/>
      <c r="F46" s="361">
        <f>SUM(F2:F12)</f>
        <v>1976</v>
      </c>
      <c r="G46" s="361">
        <f>SUM(G2:G12)</f>
        <v>1966</v>
      </c>
      <c r="H46" s="330">
        <f>SUM(H2:H12)</f>
        <v>1978</v>
      </c>
      <c r="I46" s="361"/>
      <c r="J46" s="361">
        <f>SUM(J2:J12)</f>
        <v>2066</v>
      </c>
      <c r="K46" s="361">
        <f>SUM(K2:K12)</f>
        <v>2056</v>
      </c>
      <c r="L46" s="361"/>
      <c r="M46" s="361">
        <f>SUM(M2:M12)</f>
        <v>2076</v>
      </c>
      <c r="N46" s="361">
        <f>SUM(N2:N12)</f>
        <v>2036</v>
      </c>
      <c r="O46" s="361"/>
      <c r="P46" s="361">
        <f>SUM(P2:P12)</f>
        <v>1967</v>
      </c>
      <c r="Q46" s="361"/>
      <c r="R46" s="361">
        <f>SUM(R2:R12)</f>
        <v>2116</v>
      </c>
      <c r="S46" s="361"/>
      <c r="T46" s="330">
        <f>SUM(T2:T12)</f>
        <v>898</v>
      </c>
      <c r="U46" s="362"/>
      <c r="V46" s="361">
        <f>SUM(V2:V12)</f>
        <v>2216</v>
      </c>
      <c r="W46" s="362"/>
      <c r="X46" s="361">
        <f>SUM(X2:X12)</f>
        <v>1986</v>
      </c>
      <c r="Y46" s="362"/>
      <c r="Z46" s="361">
        <f>SUM(Z2:Z12)</f>
        <v>0</v>
      </c>
      <c r="AA46" s="362"/>
      <c r="AB46" s="361">
        <f>SUM(AB2:AB12)</f>
        <v>1866</v>
      </c>
      <c r="AC46" s="361">
        <f>SUM(AC2:AC12)</f>
        <v>0</v>
      </c>
      <c r="AD46" s="330">
        <f>SUM(AD2:AD12)</f>
        <v>1838</v>
      </c>
      <c r="AE46" s="361"/>
      <c r="AF46" s="363">
        <f>SUM(AF2:AF12)</f>
        <v>1841</v>
      </c>
      <c r="AG46" s="362"/>
      <c r="AH46" s="361">
        <f>SUM(AH2:AH12)</f>
        <v>1916</v>
      </c>
      <c r="AI46" s="361">
        <f>SUM(AI2:AI12)</f>
        <v>1916</v>
      </c>
      <c r="AJ46" s="361">
        <f>SUM(AJ2:AJ12)</f>
        <v>1916</v>
      </c>
      <c r="AK46" s="361"/>
      <c r="AL46" s="364">
        <f t="shared" ref="AL46:AS46" si="0">SUM(AL2:AL12)</f>
        <v>2036</v>
      </c>
      <c r="AM46" s="364">
        <f t="shared" si="0"/>
        <v>2016</v>
      </c>
      <c r="AN46" s="364">
        <f t="shared" si="0"/>
        <v>1915</v>
      </c>
      <c r="AO46" s="364">
        <f t="shared" si="0"/>
        <v>1915</v>
      </c>
      <c r="AP46" s="361">
        <f t="shared" si="0"/>
        <v>1866</v>
      </c>
      <c r="AQ46" s="361">
        <f t="shared" si="0"/>
        <v>2036</v>
      </c>
      <c r="AR46" s="361">
        <f t="shared" si="0"/>
        <v>1866</v>
      </c>
      <c r="AS46" s="361">
        <f t="shared" si="0"/>
        <v>1866</v>
      </c>
      <c r="AU46" s="355" t="s">
        <v>290</v>
      </c>
      <c r="AV46" s="365">
        <f>25/T46*1000</f>
        <v>27.83964365256125</v>
      </c>
      <c r="AW46" s="636"/>
      <c r="AX46" s="636"/>
      <c r="AY46" s="636"/>
      <c r="AZ46" s="636"/>
    </row>
    <row r="47" spans="1:52" ht="17.25" customHeight="1">
      <c r="A47" s="245" t="s">
        <v>291</v>
      </c>
      <c r="B47" s="366">
        <f>B46+SUM(B14:B45)</f>
        <v>1917</v>
      </c>
      <c r="C47" s="366">
        <f>C46+SUM(C14:C45)</f>
        <v>1906</v>
      </c>
      <c r="D47" s="366">
        <f>D46+SUM(D14:D45)</f>
        <v>2065</v>
      </c>
      <c r="E47" s="366"/>
      <c r="F47" s="366">
        <f>F46+SUM(F14:F45)</f>
        <v>1976</v>
      </c>
      <c r="G47" s="366">
        <f>G46+SUM(G14:G45)</f>
        <v>2166</v>
      </c>
      <c r="H47" s="367">
        <f>H46+SUM(H14:H45)</f>
        <v>2294</v>
      </c>
      <c r="I47" s="366"/>
      <c r="J47" s="366">
        <f>J46+SUM(J14:J45)</f>
        <v>2066</v>
      </c>
      <c r="K47" s="366">
        <f>K46+SUM(K14:K45)</f>
        <v>2218</v>
      </c>
      <c r="L47" s="366"/>
      <c r="M47" s="366">
        <f>M46+SUM(M14:M45)</f>
        <v>2076</v>
      </c>
      <c r="N47" s="366">
        <f>N46+SUM(N14:N45)</f>
        <v>2248</v>
      </c>
      <c r="O47" s="366"/>
      <c r="P47" s="366">
        <f>P46+SUM(P14:P45)</f>
        <v>2092</v>
      </c>
      <c r="Q47" s="366"/>
      <c r="R47" s="366">
        <f>R46+SUM(R14:R45)</f>
        <v>2235</v>
      </c>
      <c r="S47" s="366"/>
      <c r="T47" s="367">
        <f>T46+SUM(T14:T45)</f>
        <v>935.572</v>
      </c>
      <c r="U47" s="366"/>
      <c r="V47" s="366">
        <f>V46+SUM(V14:V45)</f>
        <v>2343</v>
      </c>
      <c r="W47" s="366"/>
      <c r="X47" s="366">
        <f>X46+SUM(X14:X45)</f>
        <v>2156</v>
      </c>
      <c r="Y47" s="366"/>
      <c r="Z47" s="366">
        <f>Z46+SUM(Z14:Z45)</f>
        <v>0</v>
      </c>
      <c r="AA47" s="366"/>
      <c r="AB47" s="366">
        <f>AB46+SUM(AB14:AB45)</f>
        <v>2116</v>
      </c>
      <c r="AC47" s="366">
        <f>AC46+SUM(AC14:AC45)</f>
        <v>0</v>
      </c>
      <c r="AD47" s="366">
        <f>AD46+SUM(AD14:AD45)</f>
        <v>2018</v>
      </c>
      <c r="AE47" s="366">
        <f>AE46+SUM(AE14:AE45)</f>
        <v>0</v>
      </c>
      <c r="AF47" s="366">
        <f>AF46+SUM(AF14:AF45)</f>
        <v>2179</v>
      </c>
      <c r="AG47" s="368"/>
      <c r="AH47" s="366">
        <f>AH46+SUM(AH14:AH45)</f>
        <v>2036</v>
      </c>
      <c r="AI47" s="366">
        <f>AI46+SUM(AI14:AI45)</f>
        <v>2204</v>
      </c>
      <c r="AJ47" s="366">
        <f>AJ46+SUM(AJ14:AJ45)</f>
        <v>2305</v>
      </c>
      <c r="AK47" s="366"/>
      <c r="AL47" s="366">
        <f t="shared" ref="AL47:AS47" si="1">AL46+SUM(AL14:AL45)</f>
        <v>2133</v>
      </c>
      <c r="AM47" s="366">
        <f t="shared" si="1"/>
        <v>2239</v>
      </c>
      <c r="AN47" s="366">
        <f t="shared" si="1"/>
        <v>2176</v>
      </c>
      <c r="AO47" s="366">
        <f t="shared" si="1"/>
        <v>2124</v>
      </c>
      <c r="AP47" s="366">
        <f t="shared" si="1"/>
        <v>1934</v>
      </c>
      <c r="AQ47" s="366">
        <f t="shared" si="1"/>
        <v>2578</v>
      </c>
      <c r="AR47" s="366">
        <f t="shared" si="1"/>
        <v>1934</v>
      </c>
      <c r="AS47" s="366">
        <f t="shared" si="1"/>
        <v>1934</v>
      </c>
      <c r="AU47" s="369" t="s">
        <v>292</v>
      </c>
      <c r="AV47" s="370">
        <v>26.06</v>
      </c>
      <c r="AW47" s="636"/>
      <c r="AX47" s="636"/>
      <c r="AY47" s="636"/>
      <c r="AZ47" s="636"/>
    </row>
    <row r="48" spans="1:52" ht="17.25" customHeight="1">
      <c r="AT48" s="371"/>
      <c r="AU48" s="355" t="s">
        <v>293</v>
      </c>
      <c r="AV48" s="356">
        <v>203</v>
      </c>
      <c r="AW48" s="636"/>
      <c r="AX48" s="636"/>
      <c r="AY48" s="636"/>
      <c r="AZ48" s="636"/>
    </row>
    <row r="49" spans="47:47" ht="17.25" customHeight="1">
      <c r="AU49" s="369"/>
    </row>
    <row r="50" spans="47:47" ht="13.5" customHeight="1"/>
  </sheetData>
  <mergeCells count="3">
    <mergeCell ref="AV15:AZ15"/>
    <mergeCell ref="AW16:AZ16"/>
    <mergeCell ref="AW17:AZ48"/>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S1054"/>
  <sheetViews>
    <sheetView zoomScale="60" zoomScaleNormal="60" workbookViewId="0">
      <selection activeCell="AH4" sqref="AH4"/>
    </sheetView>
  </sheetViews>
  <sheetFormatPr baseColWidth="10" defaultColWidth="10.1640625" defaultRowHeight="18"/>
  <cols>
    <col min="1" max="1" width="32.6640625" style="372" customWidth="1"/>
    <col min="2" max="2" width="11.5" style="267" customWidth="1"/>
    <col min="3" max="3" width="11.5" style="373" customWidth="1"/>
    <col min="4" max="4" width="11.5" style="267" customWidth="1"/>
    <col min="5" max="5" width="1" style="267" customWidth="1"/>
    <col min="6" max="7" width="11.5" style="267" customWidth="1"/>
    <col min="8" max="8" width="2" style="267" customWidth="1"/>
    <col min="9" max="9" width="1" style="267" customWidth="1"/>
    <col min="10" max="11" width="11.5" style="267" customWidth="1"/>
    <col min="12" max="12" width="1" style="267" customWidth="1"/>
    <col min="13" max="14" width="11.5" style="267" customWidth="1"/>
    <col min="15" max="15" width="1" style="267" customWidth="1"/>
    <col min="16" max="16" width="11.5" style="267" customWidth="1"/>
    <col min="17" max="17" width="1" style="267" customWidth="1"/>
    <col min="18" max="18" width="11.5" style="267" customWidth="1"/>
    <col min="19" max="21" width="1" style="267" customWidth="1"/>
    <col min="22" max="22" width="11.5" style="267" customWidth="1"/>
    <col min="23" max="23" width="1.33203125" style="267" customWidth="1"/>
    <col min="24" max="24" width="11.5" style="374" customWidth="1"/>
    <col min="25" max="25" width="1.1640625" style="267" customWidth="1"/>
    <col min="26" max="26" width="2.5" style="375" customWidth="1"/>
    <col min="27" max="27" width="1" style="267" customWidth="1"/>
    <col min="28" max="28" width="11.5" style="267" customWidth="1"/>
    <col min="29" max="29" width="1" style="267" customWidth="1"/>
    <col min="30" max="31" width="2.1640625" style="267" customWidth="1"/>
    <col min="32" max="32" width="7.5" style="267" customWidth="1"/>
    <col min="33" max="33" width="1.33203125" style="267" customWidth="1"/>
    <col min="34" max="34" width="11.5" style="267" customWidth="1"/>
    <col min="35" max="35" width="10.83203125" style="267" customWidth="1"/>
    <col min="36" max="36" width="1" style="267" customWidth="1"/>
    <col min="37" max="37" width="9.33203125" style="267" customWidth="1"/>
    <col min="38" max="38" width="2.83203125" style="267" customWidth="1"/>
    <col min="39" max="43" width="10.5" style="267" customWidth="1"/>
    <col min="44" max="44" width="9.6640625" style="267" customWidth="1"/>
    <col min="45" max="45" width="11" style="267" customWidth="1"/>
    <col min="46" max="46" width="9.1640625" style="267" customWidth="1"/>
    <col min="47" max="47" width="10.5" style="372" customWidth="1"/>
    <col min="48" max="48" width="10.5" style="267" customWidth="1"/>
    <col min="49" max="49" width="15.33203125" style="267" customWidth="1"/>
    <col min="50" max="50" width="10.5" style="371" customWidth="1"/>
  </cols>
  <sheetData>
    <row r="1" spans="1:71" ht="119.25" customHeight="1">
      <c r="A1" s="376">
        <f ca="1">TODAY()</f>
        <v>46027</v>
      </c>
      <c r="B1" s="377" t="s">
        <v>46</v>
      </c>
      <c r="C1" s="266" t="s">
        <v>241</v>
      </c>
      <c r="D1" s="377" t="s">
        <v>242</v>
      </c>
      <c r="E1" s="378"/>
      <c r="F1" s="268" t="s">
        <v>54</v>
      </c>
      <c r="G1" s="269" t="s">
        <v>243</v>
      </c>
      <c r="H1" s="268" t="s">
        <v>244</v>
      </c>
      <c r="I1" s="378"/>
      <c r="J1" s="271" t="s">
        <v>81</v>
      </c>
      <c r="K1" s="272" t="s">
        <v>7</v>
      </c>
      <c r="L1" s="378"/>
      <c r="M1" s="379" t="s">
        <v>57</v>
      </c>
      <c r="N1" s="380"/>
      <c r="O1" s="378"/>
      <c r="P1" s="381" t="s">
        <v>60</v>
      </c>
      <c r="Q1" s="378"/>
      <c r="R1" s="382" t="s">
        <v>106</v>
      </c>
      <c r="S1" s="378"/>
      <c r="T1" s="383" t="s">
        <v>234</v>
      </c>
      <c r="U1" s="378"/>
      <c r="V1" s="384" t="s">
        <v>11</v>
      </c>
      <c r="W1" s="385"/>
      <c r="X1" s="386" t="s">
        <v>12</v>
      </c>
      <c r="Y1" s="387"/>
      <c r="Z1" s="388" t="s">
        <v>13</v>
      </c>
      <c r="AA1" s="373"/>
      <c r="AB1" s="389" t="s">
        <v>246</v>
      </c>
      <c r="AC1" s="378"/>
      <c r="AD1" s="390" t="s">
        <v>247</v>
      </c>
      <c r="AE1" s="378"/>
      <c r="AF1" s="282" t="s">
        <v>14</v>
      </c>
      <c r="AG1" s="391"/>
      <c r="AH1" s="392" t="s">
        <v>15</v>
      </c>
      <c r="AI1" s="393" t="s">
        <v>16</v>
      </c>
      <c r="AK1" s="394" t="s">
        <v>294</v>
      </c>
      <c r="AL1" s="395"/>
      <c r="AM1" s="286" t="s">
        <v>19</v>
      </c>
      <c r="AN1" s="396" t="s">
        <v>20</v>
      </c>
      <c r="AO1" s="397" t="s">
        <v>37</v>
      </c>
      <c r="AP1" s="289" t="s">
        <v>249</v>
      </c>
      <c r="AQ1" s="286" t="s">
        <v>24</v>
      </c>
      <c r="AR1" s="290" t="s">
        <v>26</v>
      </c>
      <c r="AS1" s="286" t="s">
        <v>25</v>
      </c>
      <c r="AT1" s="292" t="s">
        <v>23</v>
      </c>
      <c r="AX1" s="398"/>
      <c r="AY1" s="267"/>
      <c r="AZ1" s="267"/>
      <c r="BA1" s="267"/>
      <c r="BB1" s="267"/>
      <c r="BC1" s="267"/>
      <c r="BD1" s="267"/>
      <c r="BE1" s="267"/>
      <c r="BF1" s="267"/>
      <c r="BG1" s="267"/>
      <c r="BH1" s="267"/>
      <c r="BI1" s="267"/>
      <c r="BJ1" s="267"/>
      <c r="BK1" s="267"/>
      <c r="BL1" s="267"/>
      <c r="BM1" s="267"/>
      <c r="BN1" s="267"/>
      <c r="BO1" s="267"/>
      <c r="BP1" s="267"/>
      <c r="BQ1" s="267"/>
      <c r="BR1" s="267"/>
      <c r="BS1" s="267"/>
    </row>
    <row r="2" spans="1:71" ht="27.75" customHeight="1">
      <c r="A2" s="399" t="s">
        <v>295</v>
      </c>
      <c r="B2" s="400">
        <f>production!D41</f>
        <v>0</v>
      </c>
      <c r="C2" s="401">
        <f>production!G41</f>
        <v>0</v>
      </c>
      <c r="D2" s="400">
        <f>production!I41</f>
        <v>0</v>
      </c>
      <c r="F2" s="400">
        <f>production!K41</f>
        <v>0</v>
      </c>
      <c r="G2" s="400">
        <f>production!N41</f>
        <v>0</v>
      </c>
      <c r="H2" s="400">
        <f>production!O41</f>
        <v>0</v>
      </c>
      <c r="J2" s="400">
        <f>production!Q41</f>
        <v>0</v>
      </c>
      <c r="K2" s="400">
        <f>production!S41</f>
        <v>0</v>
      </c>
      <c r="M2" s="400">
        <f>production!U41</f>
        <v>0</v>
      </c>
      <c r="N2" s="402"/>
      <c r="P2" s="400">
        <f>production!Y41</f>
        <v>0</v>
      </c>
      <c r="R2" s="400">
        <f>production!AC41</f>
        <v>0</v>
      </c>
      <c r="T2" s="400">
        <f>production!AF41</f>
        <v>0</v>
      </c>
      <c r="V2" s="400">
        <f>production!AI41</f>
        <v>0</v>
      </c>
      <c r="W2" s="403"/>
      <c r="X2" s="400">
        <f>production!AL41</f>
        <v>0</v>
      </c>
      <c r="Y2" s="403"/>
      <c r="Z2" s="400">
        <f>production!AN41</f>
        <v>0</v>
      </c>
      <c r="AB2" s="400">
        <f>production!BC38</f>
        <v>0</v>
      </c>
      <c r="AD2" s="404">
        <f>production!AR41</f>
        <v>0</v>
      </c>
      <c r="AF2" s="404">
        <f>production!AU41</f>
        <v>0</v>
      </c>
      <c r="AH2" s="402">
        <f>production!AX41</f>
        <v>0</v>
      </c>
      <c r="AI2" s="402">
        <f>production!BA41</f>
        <v>0</v>
      </c>
      <c r="AK2" s="404">
        <f>production!BB41</f>
        <v>0</v>
      </c>
      <c r="AL2" s="404"/>
      <c r="AM2" s="404">
        <f>production!BD41</f>
        <v>0</v>
      </c>
      <c r="AN2" s="404">
        <f>production!BE41</f>
        <v>0</v>
      </c>
      <c r="AO2" s="404">
        <f>production!BF41</f>
        <v>0</v>
      </c>
      <c r="AP2" s="404">
        <f>production!BG41</f>
        <v>0</v>
      </c>
      <c r="AQ2" s="404">
        <f>production!BI41</f>
        <v>0</v>
      </c>
      <c r="AR2" s="404">
        <f>production!BK41</f>
        <v>0</v>
      </c>
      <c r="AS2" s="404">
        <f>production!BJ41</f>
        <v>0</v>
      </c>
      <c r="AT2" s="404">
        <f>production!BH41</f>
        <v>0</v>
      </c>
      <c r="AU2" s="372" t="s">
        <v>296</v>
      </c>
      <c r="AV2" s="267">
        <v>610</v>
      </c>
      <c r="AW2" s="372" t="s">
        <v>297</v>
      </c>
      <c r="AX2" s="398">
        <f>SUM(B2:AK2)</f>
        <v>0</v>
      </c>
      <c r="AY2" s="267"/>
      <c r="AZ2" s="267"/>
      <c r="BA2" s="267"/>
      <c r="BB2" s="267"/>
      <c r="BC2" s="267"/>
      <c r="BD2" s="267"/>
      <c r="BE2" s="267"/>
      <c r="BF2" s="267"/>
      <c r="BG2" s="267"/>
      <c r="BH2" s="267"/>
      <c r="BI2" s="267"/>
      <c r="BJ2" s="267"/>
      <c r="BK2" s="267"/>
      <c r="BL2" s="267"/>
      <c r="BM2" s="267"/>
      <c r="BN2" s="267"/>
      <c r="BO2" s="267"/>
      <c r="BP2" s="267"/>
      <c r="BQ2" s="267"/>
      <c r="BR2" s="267"/>
      <c r="BS2" s="267"/>
    </row>
    <row r="3" spans="1:71" ht="27.75" customHeight="1">
      <c r="A3" s="399" t="s">
        <v>298</v>
      </c>
      <c r="B3" s="405">
        <f>production!E42</f>
        <v>0</v>
      </c>
      <c r="C3" s="406">
        <f>production!H42</f>
        <v>0</v>
      </c>
      <c r="D3" s="407"/>
      <c r="F3" s="408">
        <f>production!L42</f>
        <v>0</v>
      </c>
      <c r="G3" s="407"/>
      <c r="H3" s="407"/>
      <c r="J3" s="409">
        <f>production!R42</f>
        <v>0</v>
      </c>
      <c r="K3" s="407"/>
      <c r="M3" s="410">
        <f>production!V42</f>
        <v>0</v>
      </c>
      <c r="N3" s="407"/>
      <c r="P3" s="411">
        <f>production!Z42</f>
        <v>0</v>
      </c>
      <c r="R3" s="412">
        <f>production!AD42</f>
        <v>0</v>
      </c>
      <c r="T3" s="413">
        <f>production!AG42</f>
        <v>0</v>
      </c>
      <c r="V3" s="414">
        <f>production!AJ42</f>
        <v>0</v>
      </c>
      <c r="W3" s="403"/>
      <c r="X3" s="407"/>
      <c r="Y3" s="403"/>
      <c r="Z3" s="407"/>
      <c r="AB3" s="407"/>
      <c r="AD3" s="415">
        <f>production!AS42</f>
        <v>0</v>
      </c>
      <c r="AF3" s="416"/>
      <c r="AH3" s="402">
        <f>production!AY42</f>
        <v>0</v>
      </c>
      <c r="AI3" s="416"/>
      <c r="AK3" s="417"/>
      <c r="AL3" s="122"/>
      <c r="AM3" s="418"/>
      <c r="AN3" s="418"/>
      <c r="AO3" s="419"/>
      <c r="AP3" s="419"/>
      <c r="AQ3" s="418" t="e">
        <f>#REF!</f>
        <v>#REF!</v>
      </c>
      <c r="AR3" s="418"/>
      <c r="AS3" s="418"/>
      <c r="AT3" s="418"/>
      <c r="AU3" s="420" t="s">
        <v>299</v>
      </c>
      <c r="AV3" s="421">
        <v>1220</v>
      </c>
      <c r="AW3" s="420" t="s">
        <v>297</v>
      </c>
      <c r="AX3" s="398">
        <f>SUM(B3:AK3)</f>
        <v>0</v>
      </c>
      <c r="AY3" s="267"/>
      <c r="AZ3" s="267"/>
      <c r="BA3" s="267"/>
      <c r="BB3" s="267"/>
      <c r="BC3" s="267"/>
      <c r="BD3" s="267"/>
      <c r="BE3" s="267"/>
      <c r="BF3" s="267"/>
      <c r="BG3" s="267"/>
      <c r="BH3" s="267"/>
      <c r="BI3" s="267"/>
      <c r="BJ3" s="267"/>
      <c r="BK3" s="267"/>
      <c r="BL3" s="267"/>
      <c r="BM3" s="267"/>
      <c r="BN3" s="267"/>
      <c r="BO3" s="267"/>
      <c r="BP3" s="267"/>
      <c r="BQ3" s="267"/>
      <c r="BR3" s="267"/>
      <c r="BS3" s="267"/>
    </row>
    <row r="4" spans="1:71" ht="27.75" customHeight="1">
      <c r="A4" s="399" t="s">
        <v>300</v>
      </c>
      <c r="B4" s="405">
        <f>production!F42</f>
        <v>0</v>
      </c>
      <c r="C4" s="407"/>
      <c r="D4" s="407"/>
      <c r="F4" s="408">
        <f>production!M42</f>
        <v>0</v>
      </c>
      <c r="G4" s="407"/>
      <c r="H4" s="407"/>
      <c r="J4" s="407"/>
      <c r="K4" s="407"/>
      <c r="M4" s="410">
        <f>production!W42</f>
        <v>0</v>
      </c>
      <c r="N4" s="407"/>
      <c r="P4" s="411">
        <f>production!AA42</f>
        <v>0</v>
      </c>
      <c r="R4" s="422"/>
      <c r="T4" s="423"/>
      <c r="V4" s="407"/>
      <c r="W4" s="403"/>
      <c r="X4" s="407"/>
      <c r="Y4" s="403"/>
      <c r="Z4" s="407"/>
      <c r="AB4" s="407"/>
      <c r="AD4" s="416"/>
      <c r="AF4" s="416"/>
      <c r="AH4" s="402">
        <f>production!AZ42</f>
        <v>0</v>
      </c>
      <c r="AI4" s="416"/>
      <c r="AK4" s="417"/>
      <c r="AL4" s="122"/>
      <c r="AM4" s="418"/>
      <c r="AN4" s="418"/>
      <c r="AO4" s="418"/>
      <c r="AP4" s="418"/>
      <c r="AQ4" s="418"/>
      <c r="AR4" s="418"/>
      <c r="AS4" s="418"/>
      <c r="AT4" s="418"/>
      <c r="AU4" s="420" t="s">
        <v>301</v>
      </c>
      <c r="AV4" s="421">
        <v>3660</v>
      </c>
      <c r="AW4" s="420" t="s">
        <v>297</v>
      </c>
      <c r="AX4" s="398"/>
      <c r="AY4" s="267"/>
      <c r="AZ4" s="267"/>
      <c r="BA4" s="267"/>
      <c r="BB4" s="267"/>
      <c r="BC4" s="267"/>
      <c r="BD4" s="267"/>
      <c r="BE4" s="267"/>
      <c r="BF4" s="267"/>
      <c r="BG4" s="267"/>
      <c r="BH4" s="267"/>
      <c r="BI4" s="267"/>
      <c r="BJ4" s="267"/>
      <c r="BK4" s="267"/>
      <c r="BL4" s="267"/>
      <c r="BM4" s="267"/>
      <c r="BN4" s="267"/>
      <c r="BO4" s="267"/>
      <c r="BP4" s="267"/>
      <c r="BQ4" s="267"/>
      <c r="BR4" s="267"/>
      <c r="BS4" s="267"/>
    </row>
    <row r="5" spans="1:71" s="431" customFormat="1" ht="27.75" customHeight="1">
      <c r="A5" s="424" t="s">
        <v>302</v>
      </c>
      <c r="B5" s="327">
        <f>B2*$AV$2+B3*$AV$3+B4*$AV$4</f>
        <v>0</v>
      </c>
      <c r="C5" s="328">
        <f>C2*$AV$2+C3*$AV$3</f>
        <v>0</v>
      </c>
      <c r="D5" s="327">
        <f>D2*$AV$2+D3*$AV$3</f>
        <v>0</v>
      </c>
      <c r="E5" s="300"/>
      <c r="F5" s="329">
        <f>F2*$AV$2+F3*$AV$3+F4*$AV$4</f>
        <v>0</v>
      </c>
      <c r="G5" s="425">
        <f>G2*$AV$2+G3*$AV$3</f>
        <v>0</v>
      </c>
      <c r="H5" s="329">
        <f>H2*$AV$2+H3*$AV$3</f>
        <v>0</v>
      </c>
      <c r="I5" s="300"/>
      <c r="J5" s="331">
        <f>J2*$AV$14+J3*$AV$15</f>
        <v>0</v>
      </c>
      <c r="K5" s="426">
        <f>K2*$AV$2+K3*$AV$3</f>
        <v>0</v>
      </c>
      <c r="L5" s="300"/>
      <c r="M5" s="333">
        <f>M2*$AV$2+M3*$AV$3+M4*$AV$9</f>
        <v>0</v>
      </c>
      <c r="N5" s="334"/>
      <c r="O5" s="300"/>
      <c r="P5" s="335">
        <f>P2*$AV$17+P3*$AV$19+P4*$AV$21</f>
        <v>0</v>
      </c>
      <c r="Q5" s="300"/>
      <c r="R5" s="336">
        <f>R2*$AV$18+R3*$AV$20</f>
        <v>0</v>
      </c>
      <c r="S5" s="300"/>
      <c r="T5" s="427">
        <f>T2*$AV$2+T3*$AV$3</f>
        <v>0</v>
      </c>
      <c r="U5" s="300"/>
      <c r="V5" s="337">
        <f>V2*$AV$14+V3*$AV$15</f>
        <v>0</v>
      </c>
      <c r="W5" s="300"/>
      <c r="X5" s="425">
        <f>X2*$AV$2+X3*$AV$3</f>
        <v>0</v>
      </c>
      <c r="Y5" s="300"/>
      <c r="Z5" s="428">
        <f>Z2*$AV$2+Z3*$AV$3</f>
        <v>0</v>
      </c>
      <c r="AA5" s="300"/>
      <c r="AB5" s="338">
        <f>AB2*$AV$5</f>
        <v>0</v>
      </c>
      <c r="AC5" s="299"/>
      <c r="AD5" s="429">
        <f>AD2*$AV$2+AD3*$AV$3</f>
        <v>0</v>
      </c>
      <c r="AE5" s="299"/>
      <c r="AF5" s="324">
        <f>AF2*$AV$2</f>
        <v>0</v>
      </c>
      <c r="AG5" s="294"/>
      <c r="AH5" s="327">
        <f>AH2*$AV$22+AH3*$AV$23+AH4*$AV$24</f>
        <v>0</v>
      </c>
      <c r="AI5" s="430">
        <f>AI2*$AV$2</f>
        <v>0</v>
      </c>
      <c r="AJ5" s="267"/>
      <c r="AK5" s="324">
        <f>AK2*$AV$2</f>
        <v>0</v>
      </c>
      <c r="AL5" s="299"/>
      <c r="AM5" s="299">
        <f>AM2*AV10</f>
        <v>0</v>
      </c>
      <c r="AN5" s="299">
        <f>AN2*AV10</f>
        <v>0</v>
      </c>
      <c r="AO5" s="324">
        <f>AO2*$AV$2</f>
        <v>0</v>
      </c>
      <c r="AP5" s="324">
        <f>AP2*$AV$2</f>
        <v>0</v>
      </c>
      <c r="AQ5" s="299">
        <f>AQ2*$AV$11</f>
        <v>0</v>
      </c>
      <c r="AR5" s="299">
        <f>AR2*$AV$2</f>
        <v>0</v>
      </c>
      <c r="AS5" s="299">
        <f>AS2*$AV$13</f>
        <v>0</v>
      </c>
      <c r="AT5" s="299">
        <f>AT2*$AV$11</f>
        <v>0</v>
      </c>
      <c r="AU5" s="420" t="s">
        <v>303</v>
      </c>
      <c r="AV5" s="267">
        <v>430</v>
      </c>
      <c r="AW5" s="431" t="s">
        <v>297</v>
      </c>
      <c r="AX5" s="398">
        <f t="shared" ref="AX5:AX13" si="0">SUM(B5:AK5)</f>
        <v>0</v>
      </c>
      <c r="AY5" s="267"/>
      <c r="AZ5" s="267"/>
      <c r="BA5" s="267"/>
      <c r="BB5" s="267"/>
      <c r="BC5" s="267"/>
      <c r="BD5" s="267"/>
      <c r="BE5" s="432"/>
      <c r="BF5" s="432"/>
      <c r="BG5" s="432"/>
      <c r="BH5" s="432"/>
      <c r="BI5" s="432"/>
      <c r="BJ5" s="432"/>
      <c r="BK5" s="432"/>
      <c r="BL5" s="432"/>
      <c r="BM5" s="432"/>
      <c r="BN5" s="432"/>
      <c r="BO5" s="432"/>
      <c r="BP5" s="432"/>
      <c r="BQ5" s="432"/>
      <c r="BR5" s="432"/>
      <c r="BS5" s="432"/>
    </row>
    <row r="6" spans="1:71" s="267" customFormat="1" ht="27.75" customHeight="1">
      <c r="A6" s="245" t="s">
        <v>304</v>
      </c>
      <c r="B6" s="299">
        <f>(1+$AV$7)*B5</f>
        <v>0</v>
      </c>
      <c r="C6" s="299">
        <f>(1+$AV$7)*C5</f>
        <v>0</v>
      </c>
      <c r="D6" s="299">
        <f>(1+$AV$7)*D5</f>
        <v>0</v>
      </c>
      <c r="E6" s="300"/>
      <c r="F6" s="299">
        <f>(1+$AV$7)*F5</f>
        <v>0</v>
      </c>
      <c r="G6" s="433">
        <f>(1+$AV$7)*G5</f>
        <v>0</v>
      </c>
      <c r="H6" s="299">
        <f>(1+$AV$7)*H5</f>
        <v>0</v>
      </c>
      <c r="I6" s="300"/>
      <c r="J6" s="299">
        <f>(1+$AV$7)*J5</f>
        <v>0</v>
      </c>
      <c r="K6" s="299">
        <f>(1+$AV$7)*K5</f>
        <v>0</v>
      </c>
      <c r="L6" s="300"/>
      <c r="M6" s="299">
        <f>(1+$AV$7)*M5</f>
        <v>0</v>
      </c>
      <c r="N6" s="299"/>
      <c r="O6" s="300"/>
      <c r="P6" s="299">
        <f>(1+$AV$7)*P5</f>
        <v>0</v>
      </c>
      <c r="Q6" s="300"/>
      <c r="R6" s="299">
        <f>(1+$AV$7)*R5</f>
        <v>0</v>
      </c>
      <c r="S6" s="300"/>
      <c r="T6" s="299">
        <f>(1+$AV$7)*T5</f>
        <v>0</v>
      </c>
      <c r="U6" s="300"/>
      <c r="V6" s="299">
        <f>(1+$AV$7)*V5</f>
        <v>0</v>
      </c>
      <c r="W6" s="300"/>
      <c r="X6" s="433">
        <f>(1+$AV$7)*X5</f>
        <v>0</v>
      </c>
      <c r="Y6" s="300"/>
      <c r="Z6" s="433">
        <f>(1+$AV$7)*Z5</f>
        <v>0</v>
      </c>
      <c r="AA6" s="300"/>
      <c r="AB6" s="299">
        <f>(1+$AV$7)*AB5</f>
        <v>0</v>
      </c>
      <c r="AC6" s="299"/>
      <c r="AD6" s="299">
        <f>(1+$AV$7)*AD5</f>
        <v>0</v>
      </c>
      <c r="AE6" s="299"/>
      <c r="AF6" s="299">
        <f>(1+$AV$7)*AF5</f>
        <v>0</v>
      </c>
      <c r="AG6" s="299"/>
      <c r="AH6" s="299">
        <f>(1+$AV$7)*AH5</f>
        <v>0</v>
      </c>
      <c r="AI6" s="299">
        <f>(1+$AV$7)*AI5</f>
        <v>0</v>
      </c>
      <c r="AK6" s="433">
        <f>(1+$AV$7)*AK5</f>
        <v>0</v>
      </c>
      <c r="AL6" s="433"/>
      <c r="AM6" s="433">
        <f t="shared" ref="AM6:AT6" si="1">(1+$AV$7)*AM5</f>
        <v>0</v>
      </c>
      <c r="AN6" s="433">
        <f t="shared" si="1"/>
        <v>0</v>
      </c>
      <c r="AO6" s="433">
        <f t="shared" si="1"/>
        <v>0</v>
      </c>
      <c r="AP6" s="433">
        <f t="shared" si="1"/>
        <v>0</v>
      </c>
      <c r="AQ6" s="433">
        <f t="shared" si="1"/>
        <v>0</v>
      </c>
      <c r="AR6" s="433">
        <f t="shared" si="1"/>
        <v>0</v>
      </c>
      <c r="AS6" s="433">
        <f t="shared" si="1"/>
        <v>0</v>
      </c>
      <c r="AT6" s="433">
        <f t="shared" si="1"/>
        <v>0</v>
      </c>
      <c r="AU6" s="372" t="s">
        <v>305</v>
      </c>
      <c r="AV6" s="267">
        <v>500</v>
      </c>
      <c r="AW6" s="372" t="s">
        <v>297</v>
      </c>
      <c r="AX6" s="398">
        <f t="shared" si="0"/>
        <v>0</v>
      </c>
    </row>
    <row r="7" spans="1:71" s="431" customFormat="1" ht="27.75" customHeight="1">
      <c r="A7" s="424" t="s">
        <v>306</v>
      </c>
      <c r="B7" s="327">
        <f>recette!B47</f>
        <v>1917</v>
      </c>
      <c r="C7" s="328">
        <f>recette!C47</f>
        <v>1906</v>
      </c>
      <c r="D7" s="327">
        <f>recette!D47</f>
        <v>2065</v>
      </c>
      <c r="E7" s="300"/>
      <c r="F7" s="329">
        <f>recette!F47</f>
        <v>1976</v>
      </c>
      <c r="G7" s="434">
        <f>recette!G47</f>
        <v>2166</v>
      </c>
      <c r="H7" s="329">
        <f>recette!H47</f>
        <v>2294</v>
      </c>
      <c r="I7" s="300"/>
      <c r="J7" s="331">
        <f>recette!J47</f>
        <v>2066</v>
      </c>
      <c r="K7" s="426">
        <f>recette!K47</f>
        <v>2218</v>
      </c>
      <c r="L7" s="300"/>
      <c r="M7" s="333">
        <f>recette!M47</f>
        <v>2076</v>
      </c>
      <c r="N7" s="334"/>
      <c r="O7" s="300"/>
      <c r="P7" s="335">
        <f>recette!P47</f>
        <v>2092</v>
      </c>
      <c r="Q7" s="300"/>
      <c r="R7" s="336">
        <f>recette!R47</f>
        <v>2235</v>
      </c>
      <c r="S7" s="300"/>
      <c r="T7" s="427">
        <f>recette!T47</f>
        <v>935.572</v>
      </c>
      <c r="U7" s="300"/>
      <c r="V7" s="337">
        <f>recette!V47</f>
        <v>2343</v>
      </c>
      <c r="W7" s="300"/>
      <c r="X7" s="434">
        <f>recette!X47</f>
        <v>2156</v>
      </c>
      <c r="Y7" s="300"/>
      <c r="Z7" s="435">
        <f>recette!Z47</f>
        <v>0</v>
      </c>
      <c r="AA7" s="300"/>
      <c r="AB7" s="338">
        <f>recette!AB47</f>
        <v>2116</v>
      </c>
      <c r="AC7" s="299"/>
      <c r="AD7" s="429">
        <f>recette!AD47</f>
        <v>2018</v>
      </c>
      <c r="AE7" s="299"/>
      <c r="AF7" s="324">
        <f>recette!AF47</f>
        <v>2179</v>
      </c>
      <c r="AG7" s="294"/>
      <c r="AH7" s="327">
        <f>recette!AH47</f>
        <v>2036</v>
      </c>
      <c r="AI7" s="430">
        <f>recette!AI47</f>
        <v>2204</v>
      </c>
      <c r="AJ7" s="267"/>
      <c r="AK7" s="434">
        <f>recette!AJ47</f>
        <v>2305</v>
      </c>
      <c r="AL7" s="436"/>
      <c r="AM7" s="434">
        <f>recette!AL47</f>
        <v>2133</v>
      </c>
      <c r="AN7" s="434">
        <f>recette!AM47</f>
        <v>2239</v>
      </c>
      <c r="AO7" s="434">
        <f>recette!AN47</f>
        <v>2176</v>
      </c>
      <c r="AP7" s="434">
        <f>recette!AO47</f>
        <v>2124</v>
      </c>
      <c r="AQ7" s="434">
        <f>recette!AP47</f>
        <v>1934</v>
      </c>
      <c r="AR7" s="434">
        <f>recette!AQ47</f>
        <v>2578</v>
      </c>
      <c r="AS7" s="437">
        <f>recette!AR47</f>
        <v>1934</v>
      </c>
      <c r="AT7" s="438">
        <f>recette!AS47</f>
        <v>1934</v>
      </c>
      <c r="AU7" s="420" t="s">
        <v>307</v>
      </c>
      <c r="AV7" s="122">
        <v>0</v>
      </c>
      <c r="AX7" s="398">
        <f t="shared" si="0"/>
        <v>41303.572</v>
      </c>
      <c r="AY7" s="267"/>
      <c r="AZ7" s="267"/>
      <c r="BA7" s="267"/>
      <c r="BB7" s="267"/>
      <c r="BC7" s="267"/>
      <c r="BD7" s="267"/>
      <c r="BE7" s="432"/>
      <c r="BF7" s="432"/>
      <c r="BG7" s="432"/>
      <c r="BH7" s="432"/>
      <c r="BI7" s="432"/>
      <c r="BJ7" s="432"/>
      <c r="BK7" s="432"/>
      <c r="BL7" s="432"/>
      <c r="BM7" s="432"/>
      <c r="BN7" s="432"/>
      <c r="BO7" s="432"/>
      <c r="BP7" s="432"/>
      <c r="BQ7" s="432"/>
      <c r="BR7" s="432"/>
      <c r="BS7" s="432"/>
    </row>
    <row r="8" spans="1:71" s="267" customFormat="1" ht="27.75" customHeight="1">
      <c r="A8" s="245" t="s">
        <v>308</v>
      </c>
      <c r="B8" s="439">
        <f>B6/B7</f>
        <v>0</v>
      </c>
      <c r="C8" s="439">
        <f>C6/C7</f>
        <v>0</v>
      </c>
      <c r="D8" s="439">
        <f>D6/D7</f>
        <v>0</v>
      </c>
      <c r="E8" s="440"/>
      <c r="F8" s="439">
        <f>F6/F7</f>
        <v>0</v>
      </c>
      <c r="G8" s="441">
        <f>G6/G7</f>
        <v>0</v>
      </c>
      <c r="H8" s="439">
        <f>H6/H7</f>
        <v>0</v>
      </c>
      <c r="I8" s="440"/>
      <c r="J8" s="439">
        <f>J6/J7</f>
        <v>0</v>
      </c>
      <c r="K8" s="439">
        <f>K6/K7</f>
        <v>0</v>
      </c>
      <c r="L8" s="440"/>
      <c r="M8" s="439">
        <f>M6/M7</f>
        <v>0</v>
      </c>
      <c r="N8" s="439"/>
      <c r="O8" s="440"/>
      <c r="P8" s="439">
        <f>P6/P7</f>
        <v>0</v>
      </c>
      <c r="Q8" s="440"/>
      <c r="R8" s="439">
        <f>R6/R7</f>
        <v>0</v>
      </c>
      <c r="S8" s="440"/>
      <c r="T8" s="439">
        <f>T6/T7</f>
        <v>0</v>
      </c>
      <c r="U8" s="440"/>
      <c r="V8" s="439">
        <f>V6/V7</f>
        <v>0</v>
      </c>
      <c r="W8" s="440"/>
      <c r="X8" s="441">
        <f>X6/X7</f>
        <v>0</v>
      </c>
      <c r="Y8" s="440"/>
      <c r="Z8" s="441"/>
      <c r="AA8" s="440"/>
      <c r="AB8" s="439">
        <f>AB6/AB7</f>
        <v>0</v>
      </c>
      <c r="AC8" s="439"/>
      <c r="AD8" s="439">
        <f>AD6/AD7</f>
        <v>0</v>
      </c>
      <c r="AE8" s="439"/>
      <c r="AF8" s="439">
        <f>AF6/AF7</f>
        <v>0</v>
      </c>
      <c r="AG8" s="439"/>
      <c r="AH8" s="439">
        <f>AH6/AH7</f>
        <v>0</v>
      </c>
      <c r="AI8" s="439">
        <f>AI6/AI7</f>
        <v>0</v>
      </c>
      <c r="AK8" s="439">
        <f>AK6/AK7</f>
        <v>0</v>
      </c>
      <c r="AL8" s="439"/>
      <c r="AM8" s="439">
        <f t="shared" ref="AM8:AT8" si="2">AM6/AM7</f>
        <v>0</v>
      </c>
      <c r="AN8" s="439">
        <f t="shared" si="2"/>
        <v>0</v>
      </c>
      <c r="AO8" s="439">
        <f t="shared" si="2"/>
        <v>0</v>
      </c>
      <c r="AP8" s="439">
        <f t="shared" si="2"/>
        <v>0</v>
      </c>
      <c r="AQ8" s="439">
        <f t="shared" si="2"/>
        <v>0</v>
      </c>
      <c r="AR8" s="439">
        <f t="shared" si="2"/>
        <v>0</v>
      </c>
      <c r="AS8" s="439">
        <f t="shared" si="2"/>
        <v>0</v>
      </c>
      <c r="AT8" s="439">
        <f t="shared" si="2"/>
        <v>0</v>
      </c>
      <c r="AU8" s="442"/>
      <c r="AX8" s="398">
        <f t="shared" si="0"/>
        <v>0</v>
      </c>
    </row>
    <row r="9" spans="1:71" s="431" customFormat="1" ht="27.75" customHeight="1">
      <c r="A9" s="424" t="s">
        <v>88</v>
      </c>
      <c r="B9" s="327">
        <f>recette!B2*B$8</f>
        <v>0</v>
      </c>
      <c r="C9" s="328">
        <f>recette!C2*C$8</f>
        <v>0</v>
      </c>
      <c r="D9" s="327">
        <f>recette!D2*D$8</f>
        <v>0</v>
      </c>
      <c r="E9" s="300"/>
      <c r="F9" s="329">
        <f>recette!F2*F$8</f>
        <v>0</v>
      </c>
      <c r="G9" s="434">
        <f>recette!G2*G$8</f>
        <v>0</v>
      </c>
      <c r="H9" s="329">
        <f>recette!H2*H$8</f>
        <v>0</v>
      </c>
      <c r="I9" s="300"/>
      <c r="J9" s="331">
        <f>recette!J2*J$8</f>
        <v>0</v>
      </c>
      <c r="K9" s="426">
        <f>recette!K2*K$8</f>
        <v>0</v>
      </c>
      <c r="L9" s="300"/>
      <c r="M9" s="333">
        <f>recette!M2*M$8</f>
        <v>0</v>
      </c>
      <c r="N9" s="334"/>
      <c r="O9" s="300"/>
      <c r="P9" s="335">
        <f>recette!P2*P$8</f>
        <v>0</v>
      </c>
      <c r="Q9" s="300"/>
      <c r="R9" s="336">
        <f>recette!R2*R$8</f>
        <v>0</v>
      </c>
      <c r="S9" s="300"/>
      <c r="T9" s="427">
        <f>recette!T2*T$8</f>
        <v>0</v>
      </c>
      <c r="U9" s="300"/>
      <c r="V9" s="337">
        <f>recette!V2*V$8</f>
        <v>0</v>
      </c>
      <c r="W9" s="300"/>
      <c r="X9" s="434">
        <f>recette!X2*X$8</f>
        <v>0</v>
      </c>
      <c r="Y9" s="300"/>
      <c r="Z9" s="435">
        <f>recette!Z2*Z$8</f>
        <v>0</v>
      </c>
      <c r="AA9" s="300"/>
      <c r="AB9" s="338">
        <f>recette!AB2*AB$8</f>
        <v>0</v>
      </c>
      <c r="AC9" s="299"/>
      <c r="AD9" s="429">
        <f>recette!AD2*AD$8</f>
        <v>0</v>
      </c>
      <c r="AE9" s="299"/>
      <c r="AF9" s="324">
        <f>recette!AF2*AF$8</f>
        <v>0</v>
      </c>
      <c r="AG9" s="299"/>
      <c r="AH9" s="327">
        <f>recette!AH2*AH$8</f>
        <v>0</v>
      </c>
      <c r="AI9" s="430">
        <f>recette!AI2*AI$8</f>
        <v>0</v>
      </c>
      <c r="AJ9" s="300"/>
      <c r="AK9" s="327">
        <f>recette!AJ2*AK$8</f>
        <v>0</v>
      </c>
      <c r="AL9" s="299"/>
      <c r="AM9" s="327">
        <f>recette!AL2*AM$8</f>
        <v>0</v>
      </c>
      <c r="AN9" s="327">
        <f>recette!AM2*AN$8</f>
        <v>0</v>
      </c>
      <c r="AO9" s="443">
        <f>recette!AN2*AO$8</f>
        <v>0</v>
      </c>
      <c r="AP9" s="307">
        <f>recette!AO2*AP$8</f>
        <v>0</v>
      </c>
      <c r="AQ9" s="327">
        <f>recette!AP2*AQ$8</f>
        <v>0</v>
      </c>
      <c r="AR9" s="308"/>
      <c r="AS9" s="304">
        <f>recette!AR2*AS$8</f>
        <v>0</v>
      </c>
      <c r="AT9" s="444">
        <f>recette!AS2*AT$8</f>
        <v>0</v>
      </c>
      <c r="AU9" s="420" t="s">
        <v>309</v>
      </c>
      <c r="AV9" s="431">
        <v>2300</v>
      </c>
      <c r="AX9" s="398">
        <f t="shared" si="0"/>
        <v>0</v>
      </c>
      <c r="AY9" s="267"/>
      <c r="AZ9" s="267"/>
      <c r="BA9" s="267"/>
      <c r="BB9" s="267"/>
      <c r="BC9" s="267"/>
      <c r="BD9" s="267"/>
      <c r="BE9" s="432"/>
      <c r="BF9" s="432"/>
      <c r="BG9" s="432"/>
      <c r="BH9" s="432"/>
      <c r="BI9" s="432"/>
      <c r="BJ9" s="432"/>
      <c r="BK9" s="432"/>
      <c r="BL9" s="432"/>
      <c r="BM9" s="432"/>
      <c r="BN9" s="432"/>
      <c r="BO9" s="432"/>
      <c r="BP9" s="432"/>
      <c r="BQ9" s="432"/>
      <c r="BR9" s="432"/>
      <c r="BS9" s="432"/>
    </row>
    <row r="10" spans="1:71" s="267" customFormat="1" ht="27.75" customHeight="1">
      <c r="A10" s="245" t="s">
        <v>250</v>
      </c>
      <c r="B10" s="299">
        <f>recette!B3*B$8</f>
        <v>0</v>
      </c>
      <c r="C10" s="299">
        <f>recette!C3*C$8</f>
        <v>0</v>
      </c>
      <c r="D10" s="299">
        <f>recette!D3*D$8</f>
        <v>0</v>
      </c>
      <c r="E10" s="300"/>
      <c r="F10" s="299">
        <f>recette!F3*F$8</f>
        <v>0</v>
      </c>
      <c r="G10" s="433">
        <f>recette!G3*G$8</f>
        <v>0</v>
      </c>
      <c r="H10" s="299">
        <f>recette!H3*H$8</f>
        <v>0</v>
      </c>
      <c r="I10" s="300"/>
      <c r="J10" s="299">
        <f>recette!J3*J$8</f>
        <v>0</v>
      </c>
      <c r="K10" s="299">
        <f>recette!K3*K$8</f>
        <v>0</v>
      </c>
      <c r="L10" s="300"/>
      <c r="M10" s="299">
        <f>recette!M3*M$8</f>
        <v>0</v>
      </c>
      <c r="N10" s="299"/>
      <c r="O10" s="300"/>
      <c r="P10" s="299">
        <f>recette!P3*P$8</f>
        <v>0</v>
      </c>
      <c r="Q10" s="300"/>
      <c r="R10" s="299">
        <f>recette!R3*R$8</f>
        <v>0</v>
      </c>
      <c r="S10" s="300"/>
      <c r="T10" s="299">
        <f>recette!T3*T$8</f>
        <v>0</v>
      </c>
      <c r="U10" s="300"/>
      <c r="V10" s="299">
        <f>recette!V3*V$8</f>
        <v>0</v>
      </c>
      <c r="W10" s="300"/>
      <c r="X10" s="433">
        <f>recette!X3*X$8</f>
        <v>0</v>
      </c>
      <c r="Y10" s="300"/>
      <c r="Z10" s="433">
        <f>recette!Z3*Z$8</f>
        <v>0</v>
      </c>
      <c r="AA10" s="300"/>
      <c r="AB10" s="299">
        <f>recette!AB3*AB$8</f>
        <v>0</v>
      </c>
      <c r="AC10" s="299"/>
      <c r="AD10" s="299">
        <f>recette!AD3*AD$8</f>
        <v>0</v>
      </c>
      <c r="AE10" s="299"/>
      <c r="AF10" s="299">
        <f>recette!AF3*AF$8</f>
        <v>0</v>
      </c>
      <c r="AG10" s="299"/>
      <c r="AH10" s="299">
        <f>recette!AH3*AH$8</f>
        <v>0</v>
      </c>
      <c r="AI10" s="299">
        <f>recette!AI3*AI$8</f>
        <v>0</v>
      </c>
      <c r="AJ10" s="300"/>
      <c r="AK10" s="299">
        <f>recette!AJ3*AK$8</f>
        <v>0</v>
      </c>
      <c r="AL10" s="299"/>
      <c r="AM10" s="299">
        <f>recette!AL3*AM$8</f>
        <v>0</v>
      </c>
      <c r="AN10" s="299">
        <f>recette!AM3*AN$8</f>
        <v>0</v>
      </c>
      <c r="AO10" s="443">
        <f>recette!AN3*AO$8</f>
        <v>0</v>
      </c>
      <c r="AP10" s="307">
        <f>recette!AO3*AP$8</f>
        <v>0</v>
      </c>
      <c r="AQ10" s="299">
        <f>recette!AP3*AQ$8</f>
        <v>0</v>
      </c>
      <c r="AR10" s="299"/>
      <c r="AS10" s="299">
        <f>recette!AR3*AS8</f>
        <v>0</v>
      </c>
      <c r="AT10" s="299">
        <f>recette!AS3*AT8</f>
        <v>0</v>
      </c>
      <c r="AU10" s="445" t="s">
        <v>310</v>
      </c>
      <c r="AV10" s="267">
        <v>437</v>
      </c>
      <c r="AX10" s="398">
        <f t="shared" si="0"/>
        <v>0</v>
      </c>
    </row>
    <row r="11" spans="1:71" s="267" customFormat="1" ht="27.75" customHeight="1">
      <c r="A11" s="245" t="s">
        <v>251</v>
      </c>
      <c r="B11" s="299">
        <f>recette!B4*B$8</f>
        <v>0</v>
      </c>
      <c r="C11" s="299">
        <f>recette!C4*C$8</f>
        <v>0</v>
      </c>
      <c r="D11" s="299">
        <f>recette!D4*D$8</f>
        <v>0</v>
      </c>
      <c r="E11" s="300"/>
      <c r="F11" s="299">
        <f>recette!F4*F$8</f>
        <v>0</v>
      </c>
      <c r="G11" s="433">
        <f>recette!G4*G$8</f>
        <v>0</v>
      </c>
      <c r="H11" s="299">
        <f>recette!H4*H$8</f>
        <v>0</v>
      </c>
      <c r="I11" s="300"/>
      <c r="J11" s="299">
        <f>recette!J4*J$8</f>
        <v>0</v>
      </c>
      <c r="K11" s="299">
        <f>recette!K4*K$8</f>
        <v>0</v>
      </c>
      <c r="L11" s="300"/>
      <c r="M11" s="299">
        <f>recette!M4*M$8</f>
        <v>0</v>
      </c>
      <c r="N11" s="299"/>
      <c r="O11" s="300"/>
      <c r="P11" s="299">
        <f>recette!P4*P$8</f>
        <v>0</v>
      </c>
      <c r="Q11" s="300"/>
      <c r="R11" s="299">
        <f>recette!R4*R$8</f>
        <v>0</v>
      </c>
      <c r="S11" s="300"/>
      <c r="T11" s="299">
        <f>recette!T4*T$8</f>
        <v>0</v>
      </c>
      <c r="U11" s="300"/>
      <c r="V11" s="299">
        <f>recette!V4*V$8</f>
        <v>0</v>
      </c>
      <c r="W11" s="300"/>
      <c r="X11" s="433">
        <f>recette!X4*X$8</f>
        <v>0</v>
      </c>
      <c r="Y11" s="300"/>
      <c r="Z11" s="433">
        <f>recette!Z4*Z$8</f>
        <v>0</v>
      </c>
      <c r="AA11" s="300"/>
      <c r="AB11" s="299">
        <f>recette!AB4*AB$8</f>
        <v>0</v>
      </c>
      <c r="AC11" s="299"/>
      <c r="AD11" s="299">
        <f>recette!AD4*AD$8</f>
        <v>0</v>
      </c>
      <c r="AE11" s="299"/>
      <c r="AF11" s="299">
        <f>recette!AF4*AF$8</f>
        <v>0</v>
      </c>
      <c r="AG11" s="299"/>
      <c r="AH11" s="299">
        <f>recette!AH4*AH$8</f>
        <v>0</v>
      </c>
      <c r="AI11" s="299">
        <f>recette!AI4*AI$8</f>
        <v>0</v>
      </c>
      <c r="AJ11" s="300"/>
      <c r="AK11" s="299">
        <f>recette!AJ4*AK$8</f>
        <v>0</v>
      </c>
      <c r="AL11" s="299"/>
      <c r="AM11" s="299">
        <f>recette!AL4*AM$8</f>
        <v>0</v>
      </c>
      <c r="AN11" s="299">
        <f>recette!AM4*AN$8</f>
        <v>0</v>
      </c>
      <c r="AO11" s="443">
        <f>recette!AN4*AO$8</f>
        <v>0</v>
      </c>
      <c r="AP11" s="307">
        <f>recette!AO4*AP$8</f>
        <v>0</v>
      </c>
      <c r="AQ11" s="299">
        <f>recette!AP4*AQ$8</f>
        <v>0</v>
      </c>
      <c r="AR11" s="299"/>
      <c r="AS11" s="299"/>
      <c r="AT11" s="299"/>
      <c r="AU11" s="446" t="s">
        <v>311</v>
      </c>
      <c r="AV11" s="112">
        <v>150</v>
      </c>
      <c r="AX11" s="398">
        <f t="shared" si="0"/>
        <v>0</v>
      </c>
    </row>
    <row r="12" spans="1:71" s="267" customFormat="1" ht="27.75" customHeight="1">
      <c r="A12" s="245" t="s">
        <v>252</v>
      </c>
      <c r="B12" s="299">
        <f>recette!B5*B$8</f>
        <v>0</v>
      </c>
      <c r="C12" s="299">
        <f>recette!C5*C$8</f>
        <v>0</v>
      </c>
      <c r="D12" s="299">
        <f>recette!D5*D$8</f>
        <v>0</v>
      </c>
      <c r="E12" s="300"/>
      <c r="F12" s="299">
        <f>recette!F5*F$8</f>
        <v>0</v>
      </c>
      <c r="G12" s="433">
        <f>recette!G5*G$8</f>
        <v>0</v>
      </c>
      <c r="H12" s="299">
        <f>recette!H5*H$8</f>
        <v>0</v>
      </c>
      <c r="I12" s="300"/>
      <c r="J12" s="299">
        <f>recette!J5*J$8</f>
        <v>0</v>
      </c>
      <c r="K12" s="299">
        <f>recette!K5*K$8</f>
        <v>0</v>
      </c>
      <c r="L12" s="300"/>
      <c r="M12" s="299">
        <f>recette!M5*M$8</f>
        <v>0</v>
      </c>
      <c r="N12" s="299"/>
      <c r="O12" s="300"/>
      <c r="P12" s="299">
        <f>recette!P5*P$8</f>
        <v>0</v>
      </c>
      <c r="Q12" s="300"/>
      <c r="R12" s="299">
        <f>recette!R5*R$8</f>
        <v>0</v>
      </c>
      <c r="S12" s="300"/>
      <c r="T12" s="299">
        <f>recette!T5*T$8</f>
        <v>0</v>
      </c>
      <c r="U12" s="300"/>
      <c r="V12" s="299">
        <f>recette!V5*V$8</f>
        <v>0</v>
      </c>
      <c r="W12" s="300"/>
      <c r="X12" s="433">
        <f>recette!X5*X$8</f>
        <v>0</v>
      </c>
      <c r="Y12" s="300"/>
      <c r="Z12" s="433">
        <f>recette!Z5*Z$8</f>
        <v>0</v>
      </c>
      <c r="AA12" s="300"/>
      <c r="AB12" s="299">
        <f>recette!AB5*AB$8</f>
        <v>0</v>
      </c>
      <c r="AC12" s="299"/>
      <c r="AD12" s="299">
        <f>recette!AD5*AD$8</f>
        <v>0</v>
      </c>
      <c r="AE12" s="299"/>
      <c r="AF12" s="299">
        <f>recette!AF5*AF$8</f>
        <v>0</v>
      </c>
      <c r="AG12" s="299"/>
      <c r="AH12" s="299">
        <f>recette!AH5*AH$8</f>
        <v>0</v>
      </c>
      <c r="AI12" s="299">
        <f>recette!AI5*AI$8</f>
        <v>0</v>
      </c>
      <c r="AJ12" s="300"/>
      <c r="AK12" s="299">
        <f>recette!AJ5*AK$8</f>
        <v>0</v>
      </c>
      <c r="AL12" s="299"/>
      <c r="AM12" s="299">
        <f>recette!AL5*AM$8</f>
        <v>0</v>
      </c>
      <c r="AN12" s="299">
        <f>recette!AM5*AN$8</f>
        <v>0</v>
      </c>
      <c r="AO12" s="443">
        <f>recette!AN5*AO$8</f>
        <v>0</v>
      </c>
      <c r="AP12" s="307">
        <f>recette!AO5*AP$8</f>
        <v>0</v>
      </c>
      <c r="AQ12" s="299">
        <f>recette!AP5*AQ$8</f>
        <v>0</v>
      </c>
      <c r="AR12" s="299"/>
      <c r="AS12" s="299"/>
      <c r="AT12" s="299"/>
      <c r="AU12" s="447" t="s">
        <v>312</v>
      </c>
      <c r="AV12" s="267">
        <v>190</v>
      </c>
      <c r="AX12" s="398">
        <f t="shared" si="0"/>
        <v>0</v>
      </c>
    </row>
    <row r="13" spans="1:71" s="431" customFormat="1" ht="27.75" customHeight="1">
      <c r="A13" s="424" t="s">
        <v>99</v>
      </c>
      <c r="B13" s="327">
        <f>recette!B6*B$8</f>
        <v>0</v>
      </c>
      <c r="C13" s="328">
        <f>recette!C6*C$8</f>
        <v>0</v>
      </c>
      <c r="D13" s="327">
        <f>recette!D6*D$8</f>
        <v>0</v>
      </c>
      <c r="E13" s="300"/>
      <c r="F13" s="329">
        <f>recette!F6*F$8</f>
        <v>0</v>
      </c>
      <c r="G13" s="434">
        <f>recette!G6*G$8</f>
        <v>0</v>
      </c>
      <c r="H13" s="329">
        <f>recette!H6*H$8</f>
        <v>0</v>
      </c>
      <c r="I13" s="300"/>
      <c r="J13" s="331">
        <f>recette!J6*J$8</f>
        <v>0</v>
      </c>
      <c r="K13" s="426">
        <f>recette!K6*K$8</f>
        <v>0</v>
      </c>
      <c r="L13" s="300"/>
      <c r="M13" s="333">
        <f>recette!M6*M$8</f>
        <v>0</v>
      </c>
      <c r="N13" s="334"/>
      <c r="O13" s="300"/>
      <c r="P13" s="335">
        <f>recette!P6*P$8</f>
        <v>0</v>
      </c>
      <c r="Q13" s="300"/>
      <c r="R13" s="336">
        <f>recette!R6*R$8</f>
        <v>0</v>
      </c>
      <c r="S13" s="300"/>
      <c r="T13" s="427">
        <f>recette!T6*T$8</f>
        <v>0</v>
      </c>
      <c r="U13" s="300"/>
      <c r="V13" s="337">
        <f>recette!V6*V$8</f>
        <v>0</v>
      </c>
      <c r="W13" s="300"/>
      <c r="X13" s="434">
        <f>recette!X6*X$8</f>
        <v>0</v>
      </c>
      <c r="Y13" s="300"/>
      <c r="Z13" s="435">
        <f>recette!Z6*Z$8</f>
        <v>0</v>
      </c>
      <c r="AA13" s="300"/>
      <c r="AB13" s="338">
        <f>recette!AB6*AB$8</f>
        <v>0</v>
      </c>
      <c r="AC13" s="299"/>
      <c r="AD13" s="429">
        <f>recette!AD6*AD$8</f>
        <v>0</v>
      </c>
      <c r="AE13" s="299"/>
      <c r="AF13" s="324">
        <f>recette!AF6*AF$8</f>
        <v>0</v>
      </c>
      <c r="AG13" s="299"/>
      <c r="AH13" s="327">
        <f>recette!AH6*AH$8</f>
        <v>0</v>
      </c>
      <c r="AI13" s="430">
        <f>recette!AI6*AI$8</f>
        <v>0</v>
      </c>
      <c r="AJ13" s="300"/>
      <c r="AK13" s="327">
        <f>recette!AJ6*AK$8</f>
        <v>0</v>
      </c>
      <c r="AL13" s="299"/>
      <c r="AM13" s="327">
        <f>recette!AL6*AM$8</f>
        <v>0</v>
      </c>
      <c r="AN13" s="327">
        <f>recette!AM6*AN$8</f>
        <v>0</v>
      </c>
      <c r="AO13" s="443">
        <f>recette!AN6*AO$8</f>
        <v>0</v>
      </c>
      <c r="AP13" s="307">
        <f>recette!AO6*AP$8</f>
        <v>0</v>
      </c>
      <c r="AQ13" s="327">
        <f>recette!AP6*AQ$8</f>
        <v>0</v>
      </c>
      <c r="AR13" s="308"/>
      <c r="AS13" s="304">
        <f>recette!AR6*AS8</f>
        <v>0</v>
      </c>
      <c r="AT13" s="444">
        <f>recette!AS6*AT8</f>
        <v>0</v>
      </c>
      <c r="AU13" s="447" t="s">
        <v>312</v>
      </c>
      <c r="AV13" s="431">
        <v>310</v>
      </c>
      <c r="AX13" s="398">
        <f t="shared" si="0"/>
        <v>0</v>
      </c>
      <c r="AY13" s="267"/>
      <c r="AZ13" s="267"/>
      <c r="BA13" s="267"/>
      <c r="BB13" s="267"/>
      <c r="BC13" s="267"/>
      <c r="BD13" s="267"/>
      <c r="BE13" s="432"/>
      <c r="BF13" s="432"/>
      <c r="BG13" s="432"/>
      <c r="BH13" s="432"/>
      <c r="BI13" s="432"/>
      <c r="BJ13" s="432"/>
      <c r="BK13" s="432"/>
      <c r="BL13" s="432"/>
      <c r="BM13" s="432"/>
      <c r="BN13" s="432"/>
      <c r="BO13" s="432"/>
      <c r="BP13" s="432"/>
      <c r="BQ13" s="432"/>
      <c r="BR13" s="432"/>
      <c r="BS13" s="432"/>
    </row>
    <row r="14" spans="1:71" s="431" customFormat="1" ht="27.75" customHeight="1">
      <c r="A14" s="424" t="s">
        <v>253</v>
      </c>
      <c r="B14" s="327"/>
      <c r="C14" s="328"/>
      <c r="D14" s="327"/>
      <c r="E14" s="300"/>
      <c r="F14" s="329"/>
      <c r="G14" s="434"/>
      <c r="H14" s="329"/>
      <c r="I14" s="300"/>
      <c r="J14" s="331"/>
      <c r="K14" s="426"/>
      <c r="L14" s="300"/>
      <c r="M14" s="333"/>
      <c r="N14" s="334"/>
      <c r="O14" s="300"/>
      <c r="P14" s="335"/>
      <c r="Q14" s="300"/>
      <c r="R14" s="336"/>
      <c r="S14" s="300"/>
      <c r="T14" s="427"/>
      <c r="U14" s="300"/>
      <c r="V14" s="337"/>
      <c r="W14" s="300"/>
      <c r="X14" s="434"/>
      <c r="Y14" s="300"/>
      <c r="Z14" s="435">
        <f>recette!Z7*Z$8</f>
        <v>0</v>
      </c>
      <c r="AA14" s="300"/>
      <c r="AB14" s="338"/>
      <c r="AC14" s="299"/>
      <c r="AD14" s="429"/>
      <c r="AE14" s="299"/>
      <c r="AF14" s="324"/>
      <c r="AG14" s="299"/>
      <c r="AH14" s="327"/>
      <c r="AI14" s="430"/>
      <c r="AJ14" s="300"/>
      <c r="AK14" s="327"/>
      <c r="AL14" s="299"/>
      <c r="AM14" s="327"/>
      <c r="AN14" s="327"/>
      <c r="AO14" s="443">
        <f>recette!AN7*AO$8</f>
        <v>0</v>
      </c>
      <c r="AP14" s="307">
        <f>recette!AO7*AP$8</f>
        <v>0</v>
      </c>
      <c r="AQ14" s="327"/>
      <c r="AR14" s="308"/>
      <c r="AS14" s="304"/>
      <c r="AT14" s="444"/>
      <c r="AU14" s="420" t="s">
        <v>313</v>
      </c>
      <c r="AV14" s="448">
        <v>620</v>
      </c>
      <c r="AX14" s="398"/>
      <c r="AY14" s="267"/>
      <c r="AZ14" s="267"/>
      <c r="BA14" s="267"/>
      <c r="BB14" s="267"/>
      <c r="BC14" s="267"/>
      <c r="BD14" s="267"/>
      <c r="BE14" s="432"/>
      <c r="BF14" s="432"/>
      <c r="BG14" s="432"/>
      <c r="BH14" s="432"/>
      <c r="BI14" s="432"/>
      <c r="BJ14" s="432"/>
      <c r="BK14" s="432"/>
      <c r="BL14" s="432"/>
      <c r="BM14" s="432"/>
      <c r="BN14" s="432"/>
      <c r="BO14" s="432"/>
      <c r="BP14" s="432"/>
      <c r="BQ14" s="432"/>
      <c r="BR14" s="432"/>
      <c r="BS14" s="432"/>
    </row>
    <row r="15" spans="1:71" s="267" customFormat="1" ht="27.75" customHeight="1">
      <c r="A15" s="245" t="s">
        <v>254</v>
      </c>
      <c r="B15" s="299">
        <f>recette!B8*B$8</f>
        <v>0</v>
      </c>
      <c r="C15" s="299">
        <f>recette!C8*C$8</f>
        <v>0</v>
      </c>
      <c r="D15" s="299">
        <f>recette!D8*D$8</f>
        <v>0</v>
      </c>
      <c r="E15" s="300"/>
      <c r="F15" s="299">
        <f>recette!F8*F$8</f>
        <v>0</v>
      </c>
      <c r="G15" s="433">
        <f>recette!G8*G$8</f>
        <v>0</v>
      </c>
      <c r="H15" s="299">
        <f>recette!H8*H$8</f>
        <v>0</v>
      </c>
      <c r="I15" s="300"/>
      <c r="J15" s="299">
        <f>recette!J8*J$8</f>
        <v>0</v>
      </c>
      <c r="K15" s="299">
        <f>recette!K8*K$8</f>
        <v>0</v>
      </c>
      <c r="L15" s="300"/>
      <c r="M15" s="299">
        <f>recette!M8*M$8</f>
        <v>0</v>
      </c>
      <c r="N15" s="299"/>
      <c r="O15" s="300"/>
      <c r="P15" s="299">
        <f>recette!P8*P$8</f>
        <v>0</v>
      </c>
      <c r="Q15" s="300"/>
      <c r="R15" s="299">
        <f>recette!R8*R$8</f>
        <v>0</v>
      </c>
      <c r="S15" s="300"/>
      <c r="T15" s="299">
        <f>recette!T8*T$8</f>
        <v>0</v>
      </c>
      <c r="U15" s="300"/>
      <c r="V15" s="299">
        <f>recette!V8*V$8</f>
        <v>0</v>
      </c>
      <c r="W15" s="300"/>
      <c r="X15" s="433">
        <f>recette!X8*X$8</f>
        <v>0</v>
      </c>
      <c r="Y15" s="300"/>
      <c r="Z15" s="433">
        <f>recette!Z8*Z$8</f>
        <v>0</v>
      </c>
      <c r="AA15" s="300"/>
      <c r="AB15" s="299">
        <f>recette!AB8*AB$8</f>
        <v>0</v>
      </c>
      <c r="AC15" s="299"/>
      <c r="AD15" s="299">
        <f>recette!AD8*AD$8</f>
        <v>0</v>
      </c>
      <c r="AE15" s="299"/>
      <c r="AF15" s="299">
        <f>recette!AF8*AF$8</f>
        <v>0</v>
      </c>
      <c r="AG15" s="299"/>
      <c r="AH15" s="299">
        <f>recette!AH8*AH$8</f>
        <v>0</v>
      </c>
      <c r="AI15" s="299">
        <f>recette!AI8*AI$8</f>
        <v>0</v>
      </c>
      <c r="AJ15" s="300"/>
      <c r="AK15" s="299">
        <f>recette!AJ8*AK$8</f>
        <v>0</v>
      </c>
      <c r="AL15" s="299"/>
      <c r="AM15" s="299">
        <f>recette!AL8*AM$8</f>
        <v>0</v>
      </c>
      <c r="AN15" s="299">
        <f>recette!AM8*AN$8</f>
        <v>0</v>
      </c>
      <c r="AO15" s="443">
        <f>recette!AN8*AO$8</f>
        <v>0</v>
      </c>
      <c r="AP15" s="307">
        <f>recette!AO8*AP$8</f>
        <v>0</v>
      </c>
      <c r="AQ15" s="299">
        <f>recette!AP8*AQ$8</f>
        <v>0</v>
      </c>
      <c r="AR15" s="299"/>
      <c r="AS15" s="299"/>
      <c r="AT15" s="299"/>
      <c r="AU15" s="449" t="s">
        <v>313</v>
      </c>
      <c r="AV15" s="448">
        <v>1240</v>
      </c>
      <c r="AX15" s="398">
        <f t="shared" ref="AX15:AX26" si="3">SUM(B15:AK15)</f>
        <v>0</v>
      </c>
    </row>
    <row r="16" spans="1:71" s="431" customFormat="1" ht="27.75" customHeight="1">
      <c r="A16" s="424" t="s">
        <v>52</v>
      </c>
      <c r="B16" s="327">
        <f>recette!B9*B$8</f>
        <v>0</v>
      </c>
      <c r="C16" s="328">
        <f>recette!C9*C$8</f>
        <v>0</v>
      </c>
      <c r="D16" s="327">
        <f>recette!D9*D$8</f>
        <v>0</v>
      </c>
      <c r="E16" s="300"/>
      <c r="F16" s="329">
        <f>recette!F9*F$8</f>
        <v>0</v>
      </c>
      <c r="G16" s="434">
        <f>recette!G9*G$8</f>
        <v>0</v>
      </c>
      <c r="H16" s="329">
        <f>recette!H9*H$8</f>
        <v>0</v>
      </c>
      <c r="I16" s="300"/>
      <c r="J16" s="331">
        <f>recette!J9*J$8</f>
        <v>0</v>
      </c>
      <c r="K16" s="426">
        <f>recette!K9*K$8</f>
        <v>0</v>
      </c>
      <c r="L16" s="300"/>
      <c r="M16" s="333">
        <f>recette!M9*M$8</f>
        <v>0</v>
      </c>
      <c r="N16" s="334"/>
      <c r="O16" s="300"/>
      <c r="P16" s="335">
        <f>recette!P9*P$8</f>
        <v>0</v>
      </c>
      <c r="Q16" s="300"/>
      <c r="R16" s="336">
        <f>recette!R9*R$8</f>
        <v>0</v>
      </c>
      <c r="S16" s="300"/>
      <c r="T16" s="427">
        <f>recette!T9*T$8</f>
        <v>0</v>
      </c>
      <c r="U16" s="300"/>
      <c r="V16" s="337">
        <f>recette!V9*V$8</f>
        <v>0</v>
      </c>
      <c r="W16" s="300"/>
      <c r="X16" s="434">
        <f>recette!X9*X$8</f>
        <v>0</v>
      </c>
      <c r="Y16" s="300"/>
      <c r="Z16" s="435">
        <f>recette!Z9*Z$8</f>
        <v>0</v>
      </c>
      <c r="AA16" s="300"/>
      <c r="AB16" s="338">
        <f>recette!AB9*AB$8</f>
        <v>0</v>
      </c>
      <c r="AC16" s="299"/>
      <c r="AD16" s="429">
        <f>recette!AD9*AD$8</f>
        <v>0</v>
      </c>
      <c r="AE16" s="299"/>
      <c r="AF16" s="324">
        <f>recette!AF9*AF$8</f>
        <v>0</v>
      </c>
      <c r="AG16" s="299"/>
      <c r="AH16" s="327">
        <f>recette!AH9*AH$8</f>
        <v>0</v>
      </c>
      <c r="AI16" s="430">
        <f>recette!AI9*AI$8</f>
        <v>0</v>
      </c>
      <c r="AJ16" s="300"/>
      <c r="AK16" s="327">
        <f>recette!AJ9*AK$8</f>
        <v>0</v>
      </c>
      <c r="AL16" s="299"/>
      <c r="AM16" s="327">
        <f>recette!AL9*AM$8</f>
        <v>0</v>
      </c>
      <c r="AN16" s="327">
        <f>recette!AM9*AN$8</f>
        <v>0</v>
      </c>
      <c r="AO16" s="443">
        <f>recette!AN9*AO$8</f>
        <v>0</v>
      </c>
      <c r="AP16" s="307">
        <f>recette!AO9*AP$8</f>
        <v>0</v>
      </c>
      <c r="AQ16" s="327">
        <f>recette!AP9*AQ$8</f>
        <v>0</v>
      </c>
      <c r="AR16" s="308"/>
      <c r="AS16" s="304">
        <f>recette!AR9*AS$8</f>
        <v>0</v>
      </c>
      <c r="AT16" s="444">
        <f>recette!AS9*AT$8</f>
        <v>0</v>
      </c>
      <c r="AU16" s="420"/>
      <c r="AX16" s="398">
        <f t="shared" si="3"/>
        <v>0</v>
      </c>
      <c r="AY16" s="267"/>
      <c r="AZ16" s="267"/>
      <c r="BA16" s="267"/>
      <c r="BB16" s="267"/>
      <c r="BC16" s="267"/>
      <c r="BD16" s="267"/>
      <c r="BE16" s="432"/>
      <c r="BF16" s="432"/>
      <c r="BG16" s="432"/>
      <c r="BH16" s="432"/>
      <c r="BI16" s="432"/>
      <c r="BJ16" s="432"/>
      <c r="BK16" s="432"/>
      <c r="BL16" s="432"/>
      <c r="BM16" s="432"/>
      <c r="BN16" s="432"/>
      <c r="BO16" s="432"/>
      <c r="BP16" s="432"/>
      <c r="BQ16" s="432"/>
      <c r="BR16" s="432"/>
      <c r="BS16" s="432"/>
    </row>
    <row r="17" spans="1:71" s="267" customFormat="1" ht="27.75" customHeight="1">
      <c r="A17" s="245" t="s">
        <v>53</v>
      </c>
      <c r="B17" s="299">
        <f>recette!B10*B$8</f>
        <v>0</v>
      </c>
      <c r="C17" s="299">
        <f>recette!C10*C$8</f>
        <v>0</v>
      </c>
      <c r="D17" s="299">
        <f>recette!D10*D$8</f>
        <v>0</v>
      </c>
      <c r="E17" s="300"/>
      <c r="F17" s="299">
        <f>recette!F10*F$8</f>
        <v>0</v>
      </c>
      <c r="G17" s="433">
        <f>recette!G10*G$8</f>
        <v>0</v>
      </c>
      <c r="H17" s="299">
        <f>recette!H10*H$8</f>
        <v>0</v>
      </c>
      <c r="I17" s="300"/>
      <c r="J17" s="299">
        <f>recette!J10*J$8</f>
        <v>0</v>
      </c>
      <c r="K17" s="299">
        <f>recette!K10*K$8</f>
        <v>0</v>
      </c>
      <c r="L17" s="300"/>
      <c r="M17" s="299">
        <f>recette!M10*M$8</f>
        <v>0</v>
      </c>
      <c r="N17" s="299"/>
      <c r="O17" s="300"/>
      <c r="P17" s="299">
        <f>recette!P10*P$8</f>
        <v>0</v>
      </c>
      <c r="Q17" s="300"/>
      <c r="R17" s="299">
        <f>recette!R10*R$8</f>
        <v>0</v>
      </c>
      <c r="S17" s="300"/>
      <c r="T17" s="299">
        <f>recette!T10*T$8</f>
        <v>0</v>
      </c>
      <c r="U17" s="300"/>
      <c r="V17" s="299">
        <f>recette!V10*V$8</f>
        <v>0</v>
      </c>
      <c r="W17" s="300"/>
      <c r="X17" s="433">
        <f>recette!X10*X$8</f>
        <v>0</v>
      </c>
      <c r="Y17" s="300"/>
      <c r="Z17" s="433">
        <f>recette!Z10*Z$8</f>
        <v>0</v>
      </c>
      <c r="AA17" s="300"/>
      <c r="AB17" s="299">
        <f>recette!AB10*AB$8</f>
        <v>0</v>
      </c>
      <c r="AC17" s="299"/>
      <c r="AD17" s="299">
        <f>recette!AD10*AD$8</f>
        <v>0</v>
      </c>
      <c r="AE17" s="299"/>
      <c r="AF17" s="299">
        <f>recette!AF10*AF$8</f>
        <v>0</v>
      </c>
      <c r="AG17" s="299"/>
      <c r="AH17" s="299">
        <f>recette!AH10*AH$8</f>
        <v>0</v>
      </c>
      <c r="AI17" s="299">
        <f>recette!AI10*AI$8</f>
        <v>0</v>
      </c>
      <c r="AJ17" s="300"/>
      <c r="AK17" s="299">
        <f>recette!AJ10*AK$8</f>
        <v>0</v>
      </c>
      <c r="AL17" s="299"/>
      <c r="AM17" s="299">
        <f>recette!AL10*AM$8</f>
        <v>0</v>
      </c>
      <c r="AN17" s="299">
        <f>recette!AM10*AN$8</f>
        <v>0</v>
      </c>
      <c r="AO17" s="443">
        <f>recette!AN10*AO$8</f>
        <v>0</v>
      </c>
      <c r="AP17" s="307">
        <f>recette!AO10*AP$8</f>
        <v>0</v>
      </c>
      <c r="AQ17" s="299">
        <f>recette!AP10*AQ$8</f>
        <v>0</v>
      </c>
      <c r="AR17" s="299"/>
      <c r="AS17" s="299">
        <f>recette!AR10*AS$8</f>
        <v>0</v>
      </c>
      <c r="AT17" s="299">
        <f>recette!AS10*AT$8</f>
        <v>0</v>
      </c>
      <c r="AU17" s="420" t="s">
        <v>314</v>
      </c>
      <c r="AV17" s="267">
        <v>590</v>
      </c>
      <c r="AX17" s="398">
        <f t="shared" si="3"/>
        <v>0</v>
      </c>
    </row>
    <row r="18" spans="1:71" s="431" customFormat="1" ht="27.75" customHeight="1">
      <c r="A18" s="424" t="s">
        <v>255</v>
      </c>
      <c r="B18" s="327">
        <f>recette!B11*B$8</f>
        <v>0</v>
      </c>
      <c r="C18" s="328">
        <f>recette!C11*C$8</f>
        <v>0</v>
      </c>
      <c r="D18" s="327">
        <f>recette!D11*D$8</f>
        <v>0</v>
      </c>
      <c r="E18" s="300"/>
      <c r="F18" s="329">
        <f>recette!F11*F$8</f>
        <v>0</v>
      </c>
      <c r="G18" s="434">
        <f>recette!G11*G$8</f>
        <v>0</v>
      </c>
      <c r="H18" s="329">
        <f>recette!H11*H$8</f>
        <v>0</v>
      </c>
      <c r="I18" s="300"/>
      <c r="J18" s="331">
        <f>recette!J11*J$8</f>
        <v>0</v>
      </c>
      <c r="K18" s="426">
        <f>recette!K11*K$8</f>
        <v>0</v>
      </c>
      <c r="L18" s="300"/>
      <c r="M18" s="333">
        <f>recette!M11*M$8</f>
        <v>0</v>
      </c>
      <c r="N18" s="334"/>
      <c r="O18" s="300"/>
      <c r="P18" s="335">
        <f>recette!P11*P$8</f>
        <v>0</v>
      </c>
      <c r="Q18" s="300"/>
      <c r="R18" s="336">
        <f>recette!R11*R$8</f>
        <v>0</v>
      </c>
      <c r="S18" s="300"/>
      <c r="T18" s="427">
        <f>recette!T11*T$8</f>
        <v>0</v>
      </c>
      <c r="U18" s="300"/>
      <c r="V18" s="337">
        <f>recette!V11*V$8</f>
        <v>0</v>
      </c>
      <c r="W18" s="300"/>
      <c r="X18" s="434">
        <f>recette!X11*X$8</f>
        <v>0</v>
      </c>
      <c r="Y18" s="300"/>
      <c r="Z18" s="435">
        <f>recette!Z11*Z$8</f>
        <v>0</v>
      </c>
      <c r="AA18" s="300"/>
      <c r="AB18" s="338">
        <f>recette!AB11*AB$8</f>
        <v>0</v>
      </c>
      <c r="AC18" s="299"/>
      <c r="AD18" s="429">
        <f>recette!AD11*AD$8</f>
        <v>0</v>
      </c>
      <c r="AE18" s="299"/>
      <c r="AF18" s="324">
        <f>recette!AF11*AF$8</f>
        <v>0</v>
      </c>
      <c r="AG18" s="299"/>
      <c r="AH18" s="327">
        <f>recette!AH11*AH$8</f>
        <v>0</v>
      </c>
      <c r="AI18" s="430">
        <f>recette!AI11*AI$8</f>
        <v>0</v>
      </c>
      <c r="AJ18" s="300"/>
      <c r="AK18" s="327">
        <f>recette!AJ11*AK$8</f>
        <v>0</v>
      </c>
      <c r="AL18" s="299"/>
      <c r="AM18" s="327">
        <f>recette!AL11*AM$8</f>
        <v>0</v>
      </c>
      <c r="AN18" s="327">
        <f>recette!AM11*AN$8</f>
        <v>0</v>
      </c>
      <c r="AO18" s="443">
        <f>recette!AN11*AO$8</f>
        <v>0</v>
      </c>
      <c r="AP18" s="307">
        <f>recette!AO11*AP$8</f>
        <v>0</v>
      </c>
      <c r="AQ18" s="327">
        <f>recette!AP11*AQ$8</f>
        <v>0</v>
      </c>
      <c r="AR18" s="308"/>
      <c r="AS18" s="304">
        <f>recette!AR11*AS$8</f>
        <v>0</v>
      </c>
      <c r="AT18" s="444">
        <f>recette!AS11*AT$8</f>
        <v>0</v>
      </c>
      <c r="AU18" s="420" t="s">
        <v>315</v>
      </c>
      <c r="AV18" s="267">
        <v>570</v>
      </c>
      <c r="AX18" s="398">
        <f t="shared" si="3"/>
        <v>0</v>
      </c>
      <c r="AY18" s="267"/>
      <c r="AZ18" s="267"/>
      <c r="BA18" s="267"/>
      <c r="BB18" s="267"/>
      <c r="BC18" s="267"/>
      <c r="BD18" s="267"/>
      <c r="BE18" s="432"/>
      <c r="BF18" s="432"/>
      <c r="BG18" s="432"/>
      <c r="BH18" s="432"/>
      <c r="BI18" s="432"/>
      <c r="BJ18" s="432"/>
      <c r="BK18" s="432"/>
      <c r="BL18" s="432"/>
      <c r="BM18" s="432"/>
      <c r="BN18" s="432"/>
      <c r="BO18" s="432"/>
      <c r="BP18" s="432"/>
      <c r="BQ18" s="432"/>
      <c r="BR18" s="432"/>
      <c r="BS18" s="432"/>
    </row>
    <row r="19" spans="1:71" s="267" customFormat="1" ht="27.75" customHeight="1">
      <c r="A19" s="245" t="s">
        <v>89</v>
      </c>
      <c r="B19" s="299">
        <f>recette!B12*B$8</f>
        <v>0</v>
      </c>
      <c r="C19" s="299">
        <f>recette!C12*C$8</f>
        <v>0</v>
      </c>
      <c r="D19" s="299">
        <f>recette!D12*D$8</f>
        <v>0</v>
      </c>
      <c r="E19" s="300"/>
      <c r="F19" s="299">
        <f>recette!F12*F$8</f>
        <v>0</v>
      </c>
      <c r="G19" s="433">
        <f>recette!G12*G$8</f>
        <v>0</v>
      </c>
      <c r="H19" s="299">
        <f>recette!H12*H$8</f>
        <v>0</v>
      </c>
      <c r="I19" s="300"/>
      <c r="J19" s="299">
        <f>recette!J12*J$8</f>
        <v>0</v>
      </c>
      <c r="K19" s="299">
        <f>recette!K12*K$8</f>
        <v>0</v>
      </c>
      <c r="L19" s="300"/>
      <c r="M19" s="299">
        <f>recette!M12*M$8</f>
        <v>0</v>
      </c>
      <c r="N19" s="299"/>
      <c r="O19" s="300"/>
      <c r="P19" s="299">
        <f>recette!P12*P$8</f>
        <v>0</v>
      </c>
      <c r="Q19" s="300"/>
      <c r="R19" s="299">
        <f>recette!R12*R$8</f>
        <v>0</v>
      </c>
      <c r="S19" s="300"/>
      <c r="T19" s="299">
        <f>recette!T12*T$8</f>
        <v>0</v>
      </c>
      <c r="U19" s="300"/>
      <c r="V19" s="299">
        <f>recette!V12*V$8</f>
        <v>0</v>
      </c>
      <c r="W19" s="300"/>
      <c r="X19" s="433">
        <f>recette!X12*X$8</f>
        <v>0</v>
      </c>
      <c r="Y19" s="300"/>
      <c r="Z19" s="433">
        <f>recette!Z12*Z$8</f>
        <v>0</v>
      </c>
      <c r="AA19" s="300"/>
      <c r="AB19" s="299">
        <f>recette!AB12*AB$8</f>
        <v>0</v>
      </c>
      <c r="AC19" s="299"/>
      <c r="AD19" s="299">
        <f>recette!AD12*AD$8</f>
        <v>0</v>
      </c>
      <c r="AE19" s="299"/>
      <c r="AF19" s="299">
        <f>recette!AF12*AF$8</f>
        <v>0</v>
      </c>
      <c r="AG19" s="299"/>
      <c r="AH19" s="299">
        <f>recette!AH12*AH$8</f>
        <v>0</v>
      </c>
      <c r="AI19" s="299">
        <f>recette!AI12*AI$8</f>
        <v>0</v>
      </c>
      <c r="AJ19" s="300"/>
      <c r="AK19" s="299">
        <f>recette!AJ12*AK$8</f>
        <v>0</v>
      </c>
      <c r="AL19" s="299"/>
      <c r="AM19" s="299">
        <f>recette!AL12*AM$8</f>
        <v>0</v>
      </c>
      <c r="AN19" s="299">
        <f>recette!AM12*AN$8</f>
        <v>0</v>
      </c>
      <c r="AO19" s="443">
        <f>recette!AN12*AO$8</f>
        <v>0</v>
      </c>
      <c r="AP19" s="307">
        <f>recette!AO12*AP$8</f>
        <v>0</v>
      </c>
      <c r="AQ19" s="299">
        <f>recette!AP12*AQ$8</f>
        <v>0</v>
      </c>
      <c r="AR19" s="299"/>
      <c r="AS19" s="299"/>
      <c r="AT19" s="299"/>
      <c r="AU19" s="420" t="s">
        <v>316</v>
      </c>
      <c r="AV19" s="267">
        <v>1180</v>
      </c>
      <c r="AX19" s="398">
        <f t="shared" si="3"/>
        <v>0</v>
      </c>
    </row>
    <row r="20" spans="1:71" s="431" customFormat="1" ht="27.75" customHeight="1">
      <c r="A20" s="424" t="s">
        <v>256</v>
      </c>
      <c r="B20" s="327">
        <f>recette!B14*B$8</f>
        <v>0</v>
      </c>
      <c r="C20" s="328">
        <f>recette!C14*C$8</f>
        <v>0</v>
      </c>
      <c r="D20" s="327">
        <f>recette!D14*D$8</f>
        <v>0</v>
      </c>
      <c r="E20" s="300"/>
      <c r="F20" s="329">
        <f>recette!F14*F$8</f>
        <v>0</v>
      </c>
      <c r="G20" s="434">
        <f>recette!G14*G$8</f>
        <v>0</v>
      </c>
      <c r="H20" s="329">
        <f>recette!H14*H$8</f>
        <v>0</v>
      </c>
      <c r="I20" s="300"/>
      <c r="J20" s="331">
        <f>recette!J14*J$8</f>
        <v>0</v>
      </c>
      <c r="K20" s="426">
        <f>recette!K14*K$8</f>
        <v>0</v>
      </c>
      <c r="L20" s="300"/>
      <c r="M20" s="333">
        <f>recette!M14*M$8</f>
        <v>0</v>
      </c>
      <c r="N20" s="334"/>
      <c r="O20" s="300"/>
      <c r="P20" s="335">
        <f>recette!P14*P$8</f>
        <v>0</v>
      </c>
      <c r="Q20" s="300"/>
      <c r="R20" s="336">
        <f>recette!R14*R$8</f>
        <v>0</v>
      </c>
      <c r="S20" s="300"/>
      <c r="T20" s="427">
        <f>recette!T14*T$8</f>
        <v>0</v>
      </c>
      <c r="U20" s="300"/>
      <c r="V20" s="337">
        <f>recette!V14*V$8</f>
        <v>0</v>
      </c>
      <c r="W20" s="300"/>
      <c r="X20" s="434">
        <f>recette!X14*X$8</f>
        <v>0</v>
      </c>
      <c r="Y20" s="300"/>
      <c r="Z20" s="435">
        <f>recette!Z14*Z$8</f>
        <v>0</v>
      </c>
      <c r="AA20" s="300"/>
      <c r="AB20" s="338">
        <f>recette!AB14*AB$8</f>
        <v>0</v>
      </c>
      <c r="AC20" s="299"/>
      <c r="AD20" s="429">
        <f>recette!AD14*AD$8</f>
        <v>0</v>
      </c>
      <c r="AE20" s="299"/>
      <c r="AF20" s="324">
        <f>recette!AF14*AF$8</f>
        <v>0</v>
      </c>
      <c r="AG20" s="299"/>
      <c r="AH20" s="327">
        <f>recette!AH14*AH$8</f>
        <v>0</v>
      </c>
      <c r="AI20" s="430">
        <f>recette!AI14*AI$8</f>
        <v>0</v>
      </c>
      <c r="AJ20" s="267"/>
      <c r="AK20" s="327">
        <f>recette!AJ14*AK$8</f>
        <v>0</v>
      </c>
      <c r="AL20" s="299"/>
      <c r="AM20" s="327">
        <f>recette!AL14*AM$8</f>
        <v>0</v>
      </c>
      <c r="AN20" s="327">
        <f>recette!AM14*AN$8</f>
        <v>0</v>
      </c>
      <c r="AO20" s="443">
        <f>recette!AN13*AO$8</f>
        <v>0</v>
      </c>
      <c r="AP20" s="307">
        <f>recette!AO13*AP$8</f>
        <v>0</v>
      </c>
      <c r="AQ20" s="327">
        <f>recette!AP14*AQ$8</f>
        <v>0</v>
      </c>
      <c r="AR20" s="308"/>
      <c r="AS20" s="304"/>
      <c r="AT20" s="444"/>
      <c r="AU20" s="420" t="s">
        <v>317</v>
      </c>
      <c r="AV20" s="267">
        <v>1140</v>
      </c>
      <c r="AX20" s="398">
        <f t="shared" si="3"/>
        <v>0</v>
      </c>
      <c r="AY20" s="267"/>
      <c r="AZ20" s="267"/>
      <c r="BA20" s="267"/>
      <c r="BB20" s="267"/>
      <c r="BC20" s="267"/>
      <c r="BD20" s="267"/>
      <c r="BE20" s="432"/>
      <c r="BF20" s="432"/>
      <c r="BG20" s="432"/>
      <c r="BH20" s="432"/>
      <c r="BI20" s="432"/>
      <c r="BJ20" s="432"/>
      <c r="BK20" s="432"/>
      <c r="BL20" s="432"/>
      <c r="BM20" s="432"/>
      <c r="BN20" s="432"/>
      <c r="BO20" s="432"/>
      <c r="BP20" s="432"/>
      <c r="BQ20" s="432"/>
      <c r="BR20" s="432"/>
      <c r="BS20" s="432"/>
    </row>
    <row r="21" spans="1:71" s="267" customFormat="1" ht="27.75" customHeight="1">
      <c r="A21" s="245" t="s">
        <v>257</v>
      </c>
      <c r="B21" s="299">
        <f>recette!B15*B$8</f>
        <v>0</v>
      </c>
      <c r="C21" s="299">
        <f>recette!C15*C$8</f>
        <v>0</v>
      </c>
      <c r="D21" s="299">
        <f>recette!D15*D$8</f>
        <v>0</v>
      </c>
      <c r="E21" s="300"/>
      <c r="F21" s="299">
        <f>recette!F15*F$8</f>
        <v>0</v>
      </c>
      <c r="G21" s="433">
        <f>recette!G15*G$8</f>
        <v>0</v>
      </c>
      <c r="H21" s="299">
        <f>recette!H15*H$8</f>
        <v>0</v>
      </c>
      <c r="I21" s="300"/>
      <c r="J21" s="299">
        <f>recette!J15*J$8</f>
        <v>0</v>
      </c>
      <c r="K21" s="299">
        <f>recette!K15*K$8</f>
        <v>0</v>
      </c>
      <c r="L21" s="300"/>
      <c r="M21" s="299">
        <f>recette!M15*M$8</f>
        <v>0</v>
      </c>
      <c r="N21" s="299"/>
      <c r="O21" s="300"/>
      <c r="P21" s="299">
        <f>recette!P15*P$8</f>
        <v>0</v>
      </c>
      <c r="Q21" s="300"/>
      <c r="R21" s="299">
        <f>recette!R15*R$8</f>
        <v>0</v>
      </c>
      <c r="S21" s="300"/>
      <c r="T21" s="299">
        <f>recette!T15*T$8</f>
        <v>0</v>
      </c>
      <c r="U21" s="300"/>
      <c r="V21" s="299">
        <f>recette!V15*V$8</f>
        <v>0</v>
      </c>
      <c r="W21" s="300"/>
      <c r="X21" s="433">
        <f>recette!X15*X$8</f>
        <v>0</v>
      </c>
      <c r="Y21" s="300"/>
      <c r="Z21" s="433">
        <f>recette!Z15*Z$8</f>
        <v>0</v>
      </c>
      <c r="AA21" s="300"/>
      <c r="AB21" s="299">
        <f>recette!AB15*AB$8</f>
        <v>0</v>
      </c>
      <c r="AC21" s="299"/>
      <c r="AD21" s="299">
        <f>recette!AD15*AD$8</f>
        <v>0</v>
      </c>
      <c r="AE21" s="299"/>
      <c r="AF21" s="299">
        <f>recette!AF15*AF$8</f>
        <v>0</v>
      </c>
      <c r="AG21" s="299"/>
      <c r="AH21" s="299">
        <f>recette!AH15*AH$8</f>
        <v>0</v>
      </c>
      <c r="AI21" s="299">
        <f>recette!AI15*AI$8</f>
        <v>0</v>
      </c>
      <c r="AK21" s="299">
        <f>recette!AJ15*AK$8</f>
        <v>0</v>
      </c>
      <c r="AL21" s="299"/>
      <c r="AM21" s="299">
        <f>recette!AL15*AM$8</f>
        <v>0</v>
      </c>
      <c r="AN21" s="299">
        <f>recette!AM15*AN$8</f>
        <v>0</v>
      </c>
      <c r="AO21" s="443">
        <f>recette!AN14*AO$8</f>
        <v>0</v>
      </c>
      <c r="AP21" s="307">
        <f>recette!AO14*AP$8</f>
        <v>0</v>
      </c>
      <c r="AQ21" s="299">
        <f>recette!AP15*AQ$8</f>
        <v>0</v>
      </c>
      <c r="AR21" s="299"/>
      <c r="AS21" s="299"/>
      <c r="AT21" s="299"/>
      <c r="AU21" s="420" t="s">
        <v>318</v>
      </c>
      <c r="AV21" s="267">
        <v>3560</v>
      </c>
      <c r="AX21" s="398">
        <f t="shared" si="3"/>
        <v>0</v>
      </c>
    </row>
    <row r="22" spans="1:71" s="431" customFormat="1" ht="27.75" customHeight="1">
      <c r="A22" s="424" t="s">
        <v>259</v>
      </c>
      <c r="B22" s="327">
        <f>recette!B16*B$8</f>
        <v>0</v>
      </c>
      <c r="C22" s="328">
        <f>recette!C16*C$8</f>
        <v>0</v>
      </c>
      <c r="D22" s="327">
        <f>recette!D16*D$8</f>
        <v>0</v>
      </c>
      <c r="E22" s="300"/>
      <c r="F22" s="329">
        <f>recette!F16*F$8</f>
        <v>0</v>
      </c>
      <c r="G22" s="434">
        <f>recette!G16*G$8</f>
        <v>0</v>
      </c>
      <c r="H22" s="329">
        <f>recette!H16*H$8</f>
        <v>0</v>
      </c>
      <c r="I22" s="300"/>
      <c r="J22" s="331">
        <f>recette!J16*J$8</f>
        <v>0</v>
      </c>
      <c r="K22" s="426">
        <f>recette!K16*K$8</f>
        <v>0</v>
      </c>
      <c r="L22" s="300"/>
      <c r="M22" s="333">
        <f>recette!M16*M$8</f>
        <v>0</v>
      </c>
      <c r="N22" s="334"/>
      <c r="O22" s="300"/>
      <c r="P22" s="335">
        <f>recette!P16*P$8</f>
        <v>0</v>
      </c>
      <c r="Q22" s="300"/>
      <c r="R22" s="336">
        <f>recette!R16*R$8</f>
        <v>0</v>
      </c>
      <c r="S22" s="300"/>
      <c r="T22" s="427">
        <f>recette!T16*T$8</f>
        <v>0</v>
      </c>
      <c r="U22" s="300"/>
      <c r="V22" s="337">
        <f>recette!V16*V$8</f>
        <v>0</v>
      </c>
      <c r="W22" s="300"/>
      <c r="X22" s="434">
        <f>recette!X16*X$8</f>
        <v>0</v>
      </c>
      <c r="Y22" s="300"/>
      <c r="Z22" s="435">
        <f>recette!Z16*Z$8</f>
        <v>0</v>
      </c>
      <c r="AA22" s="300"/>
      <c r="AB22" s="338">
        <f>recette!AB16*AB$8</f>
        <v>0</v>
      </c>
      <c r="AC22" s="299"/>
      <c r="AD22" s="429">
        <f>recette!AD16*AD$8</f>
        <v>0</v>
      </c>
      <c r="AE22" s="299"/>
      <c r="AF22" s="324">
        <f>recette!AF16*AF$8</f>
        <v>0</v>
      </c>
      <c r="AG22" s="299"/>
      <c r="AH22" s="327">
        <f>recette!AH16*AH$8</f>
        <v>0</v>
      </c>
      <c r="AI22" s="430">
        <f>recette!AI16*AI$8</f>
        <v>0</v>
      </c>
      <c r="AJ22" s="267"/>
      <c r="AK22" s="327">
        <f>recette!AJ16*AK$8</f>
        <v>0</v>
      </c>
      <c r="AL22" s="299"/>
      <c r="AM22" s="327">
        <f>recette!AL16*AM$8</f>
        <v>0</v>
      </c>
      <c r="AN22" s="327">
        <f>recette!AM16*AN$8</f>
        <v>0</v>
      </c>
      <c r="AO22" s="443">
        <f>recette!AN15*AO$8</f>
        <v>0</v>
      </c>
      <c r="AP22" s="307">
        <f>recette!AO15*AP$8</f>
        <v>0</v>
      </c>
      <c r="AQ22" s="327">
        <f>recette!AP16*AQ$8</f>
        <v>0</v>
      </c>
      <c r="AR22" s="308"/>
      <c r="AS22" s="304"/>
      <c r="AT22" s="444"/>
      <c r="AU22" s="420" t="s">
        <v>319</v>
      </c>
      <c r="AV22" s="431">
        <v>620</v>
      </c>
      <c r="AX22" s="398">
        <f t="shared" si="3"/>
        <v>0</v>
      </c>
      <c r="AY22" s="267"/>
      <c r="AZ22" s="267"/>
      <c r="BA22" s="267"/>
      <c r="BB22" s="267"/>
      <c r="BC22" s="267"/>
      <c r="BD22" s="267"/>
      <c r="BE22" s="432"/>
      <c r="BF22" s="432"/>
      <c r="BG22" s="432"/>
      <c r="BH22" s="432"/>
      <c r="BI22" s="432"/>
      <c r="BJ22" s="432"/>
      <c r="BK22" s="432"/>
      <c r="BL22" s="432"/>
      <c r="BM22" s="432"/>
      <c r="BN22" s="432"/>
      <c r="BO22" s="432"/>
      <c r="BP22" s="432"/>
      <c r="BQ22" s="432"/>
      <c r="BR22" s="432"/>
      <c r="BS22" s="432"/>
    </row>
    <row r="23" spans="1:71" s="267" customFormat="1" ht="27.75" customHeight="1">
      <c r="A23" s="245" t="s">
        <v>260</v>
      </c>
      <c r="B23" s="299">
        <f>recette!B17*B$8</f>
        <v>0</v>
      </c>
      <c r="C23" s="299">
        <f>recette!C17*C$8</f>
        <v>0</v>
      </c>
      <c r="D23" s="299">
        <f>recette!D17*D$8</f>
        <v>0</v>
      </c>
      <c r="E23" s="300"/>
      <c r="F23" s="299">
        <f>recette!F17*F$8</f>
        <v>0</v>
      </c>
      <c r="G23" s="433">
        <f>recette!G17*G$8</f>
        <v>0</v>
      </c>
      <c r="H23" s="299">
        <f>recette!H17*H$8</f>
        <v>0</v>
      </c>
      <c r="I23" s="300"/>
      <c r="J23" s="299">
        <f>recette!J17*J$8</f>
        <v>0</v>
      </c>
      <c r="K23" s="299">
        <f>recette!K17*K$8</f>
        <v>0</v>
      </c>
      <c r="L23" s="300"/>
      <c r="M23" s="299">
        <f>recette!M17*M$8</f>
        <v>0</v>
      </c>
      <c r="N23" s="299"/>
      <c r="O23" s="300"/>
      <c r="P23" s="299">
        <f>recette!P17*P$8</f>
        <v>0</v>
      </c>
      <c r="Q23" s="300"/>
      <c r="R23" s="299">
        <f>recette!R17*R$8</f>
        <v>0</v>
      </c>
      <c r="S23" s="300"/>
      <c r="T23" s="299">
        <f>recette!T17*T$8</f>
        <v>0</v>
      </c>
      <c r="U23" s="300"/>
      <c r="V23" s="299">
        <f>recette!V17*V$8</f>
        <v>0</v>
      </c>
      <c r="W23" s="300"/>
      <c r="X23" s="433">
        <f>recette!X17*X$8</f>
        <v>0</v>
      </c>
      <c r="Y23" s="300"/>
      <c r="Z23" s="433">
        <f>recette!Z17*Z$8</f>
        <v>0</v>
      </c>
      <c r="AA23" s="300"/>
      <c r="AB23" s="299">
        <f>recette!AB17*AB$8</f>
        <v>0</v>
      </c>
      <c r="AC23" s="299"/>
      <c r="AD23" s="299">
        <f>recette!AD17*AD$8</f>
        <v>0</v>
      </c>
      <c r="AE23" s="299"/>
      <c r="AF23" s="299">
        <f>recette!AF17*AF$8</f>
        <v>0</v>
      </c>
      <c r="AG23" s="299"/>
      <c r="AH23" s="299">
        <f>recette!AH17*AH$8</f>
        <v>0</v>
      </c>
      <c r="AI23" s="299">
        <f>recette!AI17*AI$8</f>
        <v>0</v>
      </c>
      <c r="AK23" s="299">
        <f>recette!AJ17*AK$8</f>
        <v>0</v>
      </c>
      <c r="AL23" s="299"/>
      <c r="AM23" s="299">
        <f>recette!AL17*AM$8</f>
        <v>0</v>
      </c>
      <c r="AN23" s="299">
        <f>recette!AM17*AN$8</f>
        <v>0</v>
      </c>
      <c r="AO23" s="443">
        <f>recette!AN16*AO$8</f>
        <v>0</v>
      </c>
      <c r="AP23" s="307">
        <f>recette!AO16*AP$8</f>
        <v>0</v>
      </c>
      <c r="AQ23" s="299">
        <f>recette!AP17*AQ$8</f>
        <v>0</v>
      </c>
      <c r="AR23" s="299"/>
      <c r="AS23" s="299"/>
      <c r="AT23" s="299"/>
      <c r="AU23" s="442" t="s">
        <v>320</v>
      </c>
      <c r="AV23" s="267">
        <v>1230</v>
      </c>
      <c r="AX23" s="398">
        <f t="shared" si="3"/>
        <v>0</v>
      </c>
    </row>
    <row r="24" spans="1:71" s="431" customFormat="1" ht="27.75" customHeight="1">
      <c r="A24" s="424" t="s">
        <v>262</v>
      </c>
      <c r="B24" s="327">
        <f>recette!B18*B$8</f>
        <v>0</v>
      </c>
      <c r="C24" s="328">
        <f>recette!C18*C$8</f>
        <v>0</v>
      </c>
      <c r="D24" s="327">
        <f>recette!D18*D$8</f>
        <v>0</v>
      </c>
      <c r="E24" s="300"/>
      <c r="F24" s="329">
        <f>recette!F18*F$8</f>
        <v>0</v>
      </c>
      <c r="G24" s="434">
        <f>recette!G18*G$8</f>
        <v>0</v>
      </c>
      <c r="H24" s="329">
        <f>recette!H18*H$8</f>
        <v>0</v>
      </c>
      <c r="I24" s="300"/>
      <c r="J24" s="331">
        <f>recette!J18*J$8</f>
        <v>0</v>
      </c>
      <c r="K24" s="426">
        <f>recette!K18*K$8</f>
        <v>0</v>
      </c>
      <c r="L24" s="300"/>
      <c r="M24" s="333">
        <f>recette!M18*M$8</f>
        <v>0</v>
      </c>
      <c r="N24" s="334"/>
      <c r="O24" s="300"/>
      <c r="P24" s="335">
        <f>recette!P18*P$8</f>
        <v>0</v>
      </c>
      <c r="Q24" s="300"/>
      <c r="R24" s="336">
        <f>recette!R18*R$8</f>
        <v>0</v>
      </c>
      <c r="S24" s="300"/>
      <c r="T24" s="427">
        <f>recette!T18*T$8</f>
        <v>0</v>
      </c>
      <c r="U24" s="300"/>
      <c r="V24" s="337">
        <f>recette!V18*V$8</f>
        <v>0</v>
      </c>
      <c r="W24" s="300"/>
      <c r="X24" s="434">
        <f>recette!X18*X$8</f>
        <v>0</v>
      </c>
      <c r="Y24" s="300"/>
      <c r="Z24" s="435">
        <f>recette!Z18*Z$8</f>
        <v>0</v>
      </c>
      <c r="AA24" s="300"/>
      <c r="AB24" s="338">
        <f>recette!AB18*AB$8</f>
        <v>0</v>
      </c>
      <c r="AC24" s="299"/>
      <c r="AD24" s="429">
        <f>recette!AD18*AD$8</f>
        <v>0</v>
      </c>
      <c r="AE24" s="299"/>
      <c r="AF24" s="324">
        <f>recette!AF18*AF$8</f>
        <v>0</v>
      </c>
      <c r="AG24" s="299"/>
      <c r="AH24" s="327">
        <f>recette!AH18*AH$8</f>
        <v>0</v>
      </c>
      <c r="AI24" s="430">
        <f>recette!AI18*AI$8</f>
        <v>0</v>
      </c>
      <c r="AJ24" s="267"/>
      <c r="AK24" s="327">
        <f>recette!AJ18*AK$8</f>
        <v>0</v>
      </c>
      <c r="AL24" s="299"/>
      <c r="AM24" s="327">
        <f>recette!AL18*AM$8</f>
        <v>0</v>
      </c>
      <c r="AN24" s="327">
        <f>recette!AM18*AN$8</f>
        <v>0</v>
      </c>
      <c r="AO24" s="443">
        <f>recette!AN17*AO$8</f>
        <v>0</v>
      </c>
      <c r="AP24" s="307">
        <f>recette!AO17*AP$8</f>
        <v>0</v>
      </c>
      <c r="AQ24" s="327">
        <f>recette!AP18*AQ$8</f>
        <v>0</v>
      </c>
      <c r="AR24" s="308"/>
      <c r="AS24" s="304"/>
      <c r="AT24" s="444"/>
      <c r="AU24" s="420" t="s">
        <v>321</v>
      </c>
      <c r="AV24" s="431">
        <v>2460</v>
      </c>
      <c r="AX24" s="398">
        <f t="shared" si="3"/>
        <v>0</v>
      </c>
      <c r="AY24" s="267"/>
      <c r="AZ24" s="267"/>
      <c r="BA24" s="267"/>
      <c r="BB24" s="267"/>
      <c r="BC24" s="267"/>
      <c r="BD24" s="267"/>
      <c r="BE24" s="432"/>
      <c r="BF24" s="432"/>
      <c r="BG24" s="432"/>
      <c r="BH24" s="432"/>
      <c r="BI24" s="432"/>
      <c r="BJ24" s="432"/>
      <c r="BK24" s="432"/>
      <c r="BL24" s="432"/>
      <c r="BM24" s="432"/>
      <c r="BN24" s="432"/>
      <c r="BO24" s="432"/>
      <c r="BP24" s="432"/>
      <c r="BQ24" s="432"/>
      <c r="BR24" s="432"/>
      <c r="BS24" s="432"/>
    </row>
    <row r="25" spans="1:71" s="267" customFormat="1" ht="27.75" customHeight="1">
      <c r="A25" s="245" t="s">
        <v>263</v>
      </c>
      <c r="B25" s="299">
        <f>recette!B19*B$8</f>
        <v>0</v>
      </c>
      <c r="C25" s="299">
        <f>recette!C19*C$8</f>
        <v>0</v>
      </c>
      <c r="D25" s="299">
        <f>recette!D19*D$8</f>
        <v>0</v>
      </c>
      <c r="E25" s="300"/>
      <c r="F25" s="299">
        <f>recette!F19*F$8</f>
        <v>0</v>
      </c>
      <c r="G25" s="433">
        <f>recette!G19*G$8</f>
        <v>0</v>
      </c>
      <c r="H25" s="299">
        <f>recette!H19*H$8</f>
        <v>0</v>
      </c>
      <c r="I25" s="300"/>
      <c r="J25" s="299">
        <f>recette!J19*J$8</f>
        <v>0</v>
      </c>
      <c r="K25" s="299">
        <f>recette!K19*K$8</f>
        <v>0</v>
      </c>
      <c r="L25" s="300"/>
      <c r="M25" s="299">
        <f>recette!M19*M$8</f>
        <v>0</v>
      </c>
      <c r="N25" s="299"/>
      <c r="O25" s="300"/>
      <c r="P25" s="299">
        <f>recette!P19*P$8</f>
        <v>0</v>
      </c>
      <c r="Q25" s="300"/>
      <c r="R25" s="299">
        <f>recette!R19*R$8</f>
        <v>0</v>
      </c>
      <c r="S25" s="300"/>
      <c r="T25" s="299">
        <f>recette!T19*T$8</f>
        <v>0</v>
      </c>
      <c r="U25" s="300"/>
      <c r="V25" s="299">
        <f>recette!V19*V$8</f>
        <v>0</v>
      </c>
      <c r="W25" s="300"/>
      <c r="X25" s="433">
        <f>recette!X19*X$8</f>
        <v>0</v>
      </c>
      <c r="Y25" s="300"/>
      <c r="Z25" s="433">
        <f>recette!Z19*Z$8</f>
        <v>0</v>
      </c>
      <c r="AA25" s="300"/>
      <c r="AB25" s="299">
        <f>recette!AB19*AB$8</f>
        <v>0</v>
      </c>
      <c r="AC25" s="299"/>
      <c r="AD25" s="299">
        <f>recette!AD19*AD$8</f>
        <v>0</v>
      </c>
      <c r="AE25" s="299"/>
      <c r="AF25" s="299">
        <f>recette!AF19*AF$8</f>
        <v>0</v>
      </c>
      <c r="AG25" s="299"/>
      <c r="AH25" s="299">
        <f>recette!AH19*AH$8</f>
        <v>0</v>
      </c>
      <c r="AI25" s="299">
        <f>recette!AI19*AI$8</f>
        <v>0</v>
      </c>
      <c r="AK25" s="299">
        <f>recette!AJ19*AK$8</f>
        <v>0</v>
      </c>
      <c r="AL25" s="299"/>
      <c r="AM25" s="299">
        <f>recette!AL19*AM$8</f>
        <v>0</v>
      </c>
      <c r="AN25" s="299">
        <f>recette!AM19*AN$8</f>
        <v>0</v>
      </c>
      <c r="AO25" s="443">
        <f>recette!AN18*AO$8</f>
        <v>0</v>
      </c>
      <c r="AP25" s="307">
        <f>recette!AO18*AP$8</f>
        <v>0</v>
      </c>
      <c r="AQ25" s="299">
        <f>recette!AP19*AQ$8</f>
        <v>0</v>
      </c>
      <c r="AR25" s="299"/>
      <c r="AS25" s="299"/>
      <c r="AT25" s="299"/>
      <c r="AU25" s="442"/>
      <c r="AX25" s="398">
        <f t="shared" si="3"/>
        <v>0</v>
      </c>
    </row>
    <row r="26" spans="1:71" s="431" customFormat="1" ht="27.75" customHeight="1">
      <c r="A26" s="424" t="s">
        <v>322</v>
      </c>
      <c r="B26" s="327">
        <f>recette!B20*B$8</f>
        <v>0</v>
      </c>
      <c r="C26" s="328">
        <f>recette!C20*C$8</f>
        <v>0</v>
      </c>
      <c r="D26" s="327">
        <f>recette!D20*D$8</f>
        <v>0</v>
      </c>
      <c r="E26" s="300"/>
      <c r="F26" s="329">
        <f>recette!F20*F$8</f>
        <v>0</v>
      </c>
      <c r="G26" s="434">
        <f>recette!G20*G$8</f>
        <v>0</v>
      </c>
      <c r="H26" s="329">
        <f>recette!H20*H$8</f>
        <v>0</v>
      </c>
      <c r="I26" s="300"/>
      <c r="J26" s="331">
        <f>recette!J20*J$8</f>
        <v>0</v>
      </c>
      <c r="K26" s="426">
        <f>recette!K20*K$8</f>
        <v>0</v>
      </c>
      <c r="L26" s="300"/>
      <c r="M26" s="333">
        <f>recette!M20*M$8</f>
        <v>0</v>
      </c>
      <c r="N26" s="334"/>
      <c r="O26" s="300"/>
      <c r="P26" s="335">
        <f>recette!P20*P$8</f>
        <v>0</v>
      </c>
      <c r="Q26" s="300"/>
      <c r="R26" s="336">
        <f>recette!R20*R$8</f>
        <v>0</v>
      </c>
      <c r="S26" s="300"/>
      <c r="T26" s="427">
        <f>recette!T20*T$8</f>
        <v>0</v>
      </c>
      <c r="U26" s="300"/>
      <c r="V26" s="337">
        <f>recette!V20*V$8</f>
        <v>0</v>
      </c>
      <c r="W26" s="300"/>
      <c r="X26" s="434">
        <f>recette!X20*X$8</f>
        <v>0</v>
      </c>
      <c r="Y26" s="300"/>
      <c r="Z26" s="435">
        <f>recette!Z20*Z$8</f>
        <v>0</v>
      </c>
      <c r="AA26" s="300"/>
      <c r="AB26" s="338">
        <f>recette!AB20*AB$8</f>
        <v>0</v>
      </c>
      <c r="AC26" s="299"/>
      <c r="AD26" s="429">
        <f>recette!AD20*AD$8</f>
        <v>0</v>
      </c>
      <c r="AE26" s="299"/>
      <c r="AF26" s="324">
        <f>recette!AF20*AF$8</f>
        <v>0</v>
      </c>
      <c r="AG26" s="299"/>
      <c r="AH26" s="327">
        <f>recette!AH20*AH$8</f>
        <v>0</v>
      </c>
      <c r="AI26" s="430">
        <f>recette!AI20*AI$8</f>
        <v>0</v>
      </c>
      <c r="AJ26" s="267"/>
      <c r="AK26" s="327">
        <f>recette!AJ20*AK$8</f>
        <v>0</v>
      </c>
      <c r="AL26" s="299"/>
      <c r="AM26" s="327">
        <f>recette!AL20*AM$8</f>
        <v>0</v>
      </c>
      <c r="AN26" s="327">
        <f>recette!AM20*AN$8</f>
        <v>0</v>
      </c>
      <c r="AO26" s="443">
        <f>recette!AN19*AO$8</f>
        <v>0</v>
      </c>
      <c r="AP26" s="307">
        <f>recette!AO19*AP$8</f>
        <v>0</v>
      </c>
      <c r="AQ26" s="327">
        <f>recette!AP20*AQ$8</f>
        <v>0</v>
      </c>
      <c r="AR26" s="308"/>
      <c r="AS26" s="304"/>
      <c r="AT26" s="444"/>
      <c r="AU26" s="420"/>
      <c r="AX26" s="398">
        <f t="shared" si="3"/>
        <v>0</v>
      </c>
      <c r="AY26" s="267"/>
      <c r="AZ26" s="267"/>
      <c r="BA26" s="267"/>
      <c r="BB26" s="267"/>
      <c r="BC26" s="267"/>
      <c r="BD26" s="267"/>
      <c r="BE26" s="432"/>
      <c r="BF26" s="432"/>
      <c r="BG26" s="432"/>
      <c r="BH26" s="432"/>
      <c r="BI26" s="432"/>
      <c r="BJ26" s="432"/>
      <c r="BK26" s="432"/>
      <c r="BL26" s="432"/>
      <c r="BM26" s="432"/>
      <c r="BN26" s="432"/>
      <c r="BO26" s="432"/>
      <c r="BP26" s="432"/>
      <c r="BQ26" s="432"/>
      <c r="BR26" s="432"/>
      <c r="BS26" s="432"/>
    </row>
    <row r="27" spans="1:71" s="452" customFormat="1" ht="27.75" customHeight="1">
      <c r="A27" s="424" t="s">
        <v>266</v>
      </c>
      <c r="B27" s="327"/>
      <c r="C27" s="328"/>
      <c r="D27" s="327"/>
      <c r="E27" s="300"/>
      <c r="F27" s="329"/>
      <c r="G27" s="450"/>
      <c r="H27" s="329"/>
      <c r="I27" s="300"/>
      <c r="J27" s="331"/>
      <c r="K27" s="426"/>
      <c r="L27" s="300"/>
      <c r="M27" s="333"/>
      <c r="N27" s="334"/>
      <c r="O27" s="300"/>
      <c r="P27" s="335"/>
      <c r="Q27" s="300"/>
      <c r="R27" s="336"/>
      <c r="S27" s="300"/>
      <c r="T27" s="427"/>
      <c r="U27" s="300"/>
      <c r="V27" s="337"/>
      <c r="W27" s="300"/>
      <c r="X27" s="450"/>
      <c r="Y27" s="300"/>
      <c r="Z27" s="451"/>
      <c r="AA27" s="300"/>
      <c r="AB27" s="338"/>
      <c r="AC27" s="299"/>
      <c r="AD27" s="429"/>
      <c r="AE27" s="299"/>
      <c r="AF27" s="324"/>
      <c r="AG27" s="299"/>
      <c r="AH27" s="327"/>
      <c r="AI27" s="430">
        <f>recette!AI21*AI$8</f>
        <v>0</v>
      </c>
      <c r="AJ27" s="267"/>
      <c r="AK27" s="327"/>
      <c r="AL27" s="299"/>
      <c r="AM27" s="327"/>
      <c r="AN27" s="327"/>
      <c r="AO27" s="443">
        <f>recette!AN20*AO$8</f>
        <v>0</v>
      </c>
      <c r="AP27" s="307">
        <f>recette!AO20*AP$8</f>
        <v>0</v>
      </c>
      <c r="AQ27" s="327"/>
      <c r="AR27" s="308"/>
      <c r="AS27" s="304"/>
      <c r="AT27" s="444"/>
      <c r="AU27" s="420"/>
      <c r="AX27" s="398"/>
      <c r="AY27" s="267"/>
      <c r="AZ27" s="267"/>
      <c r="BA27" s="267"/>
      <c r="BB27" s="267"/>
      <c r="BC27" s="267"/>
      <c r="BD27" s="267"/>
      <c r="BE27" s="267"/>
      <c r="BF27" s="267"/>
      <c r="BG27" s="267"/>
      <c r="BH27" s="267"/>
      <c r="BI27" s="267"/>
      <c r="BJ27" s="267"/>
      <c r="BK27" s="267"/>
      <c r="BL27" s="267"/>
      <c r="BM27" s="267"/>
      <c r="BN27" s="267"/>
      <c r="BO27" s="267"/>
      <c r="BP27" s="267"/>
      <c r="BQ27" s="267"/>
      <c r="BR27" s="267"/>
      <c r="BS27" s="267"/>
    </row>
    <row r="28" spans="1:71" s="267" customFormat="1" ht="27.75" customHeight="1">
      <c r="A28" s="245" t="s">
        <v>267</v>
      </c>
      <c r="B28" s="299">
        <f>recette!B22*B$8</f>
        <v>0</v>
      </c>
      <c r="C28" s="299">
        <f>recette!C22*C$8</f>
        <v>0</v>
      </c>
      <c r="D28" s="299">
        <f>recette!D22*D$8</f>
        <v>0</v>
      </c>
      <c r="E28" s="300"/>
      <c r="F28" s="299">
        <f>recette!F22*F$8</f>
        <v>0</v>
      </c>
      <c r="G28" s="433">
        <f>recette!G22*G$8</f>
        <v>0</v>
      </c>
      <c r="H28" s="299">
        <f>recette!H22*H$8</f>
        <v>0</v>
      </c>
      <c r="I28" s="300"/>
      <c r="J28" s="299">
        <f>recette!J22*J$8</f>
        <v>0</v>
      </c>
      <c r="K28" s="299">
        <f>recette!K22*K$8</f>
        <v>0</v>
      </c>
      <c r="L28" s="300"/>
      <c r="M28" s="299">
        <f>recette!M22*M$8</f>
        <v>0</v>
      </c>
      <c r="N28" s="299"/>
      <c r="O28" s="300"/>
      <c r="P28" s="299">
        <f>recette!P22*P$8</f>
        <v>0</v>
      </c>
      <c r="Q28" s="300"/>
      <c r="R28" s="299">
        <f>recette!R22*R$8</f>
        <v>0</v>
      </c>
      <c r="S28" s="300"/>
      <c r="T28" s="299">
        <f>recette!T22*T$8</f>
        <v>0</v>
      </c>
      <c r="U28" s="300"/>
      <c r="V28" s="299">
        <f>recette!V22*V$8</f>
        <v>0</v>
      </c>
      <c r="W28" s="300"/>
      <c r="X28" s="433">
        <f>recette!X22*X$8</f>
        <v>0</v>
      </c>
      <c r="Y28" s="300"/>
      <c r="Z28" s="433">
        <f>recette!Z22*Z$8</f>
        <v>0</v>
      </c>
      <c r="AA28" s="300"/>
      <c r="AB28" s="299">
        <f>recette!AB22*AB$8</f>
        <v>0</v>
      </c>
      <c r="AC28" s="299"/>
      <c r="AD28" s="299">
        <f>recette!AD22*AD$8</f>
        <v>0</v>
      </c>
      <c r="AE28" s="299"/>
      <c r="AF28" s="299">
        <f>recette!AF22*AF$8</f>
        <v>0</v>
      </c>
      <c r="AG28" s="299"/>
      <c r="AH28" s="299">
        <f>recette!AH22*AH$8</f>
        <v>0</v>
      </c>
      <c r="AI28" s="299">
        <f>recette!AI22*AI$8</f>
        <v>0</v>
      </c>
      <c r="AK28" s="299">
        <f>recette!AJ22*AK$8</f>
        <v>0</v>
      </c>
      <c r="AL28" s="299"/>
      <c r="AM28" s="299">
        <f>recette!AL22*AM$8</f>
        <v>0</v>
      </c>
      <c r="AN28" s="299">
        <f>recette!AM22*AN$8</f>
        <v>0</v>
      </c>
      <c r="AO28" s="443">
        <f>recette!AN21*AO$8</f>
        <v>0</v>
      </c>
      <c r="AP28" s="307">
        <f>recette!AO21*AP$8</f>
        <v>0</v>
      </c>
      <c r="AQ28" s="299">
        <f>recette!AP22*AQ$8</f>
        <v>0</v>
      </c>
      <c r="AR28" s="299"/>
      <c r="AS28" s="299">
        <f>recette!AR22*AS$8</f>
        <v>0</v>
      </c>
      <c r="AT28" s="299">
        <f>recette!AS22*AT$8</f>
        <v>0</v>
      </c>
      <c r="AU28" s="442"/>
      <c r="AX28" s="398">
        <f>SUM(B28:AK28)</f>
        <v>0</v>
      </c>
    </row>
    <row r="29" spans="1:71" s="431" customFormat="1" ht="27.75" customHeight="1">
      <c r="A29" s="424" t="s">
        <v>323</v>
      </c>
      <c r="B29" s="327">
        <f>recette!B23*B$8</f>
        <v>0</v>
      </c>
      <c r="C29" s="328">
        <f>recette!C23*C$8</f>
        <v>0</v>
      </c>
      <c r="D29" s="327">
        <f>recette!D23*D$8</f>
        <v>0</v>
      </c>
      <c r="E29" s="300"/>
      <c r="F29" s="329">
        <f>recette!F23*F$8</f>
        <v>0</v>
      </c>
      <c r="G29" s="434">
        <f>recette!G23*G$8</f>
        <v>0</v>
      </c>
      <c r="H29" s="329">
        <f>recette!H23*H$8</f>
        <v>0</v>
      </c>
      <c r="I29" s="300"/>
      <c r="J29" s="331">
        <f>recette!J23*J$8</f>
        <v>0</v>
      </c>
      <c r="K29" s="426">
        <f>recette!K23*K$8</f>
        <v>0</v>
      </c>
      <c r="L29" s="300"/>
      <c r="M29" s="333">
        <f>recette!M23*M$8</f>
        <v>0</v>
      </c>
      <c r="N29" s="334"/>
      <c r="O29" s="300"/>
      <c r="P29" s="335">
        <f>recette!P23*P$8</f>
        <v>0</v>
      </c>
      <c r="Q29" s="300"/>
      <c r="R29" s="336">
        <f>recette!R23*R$8</f>
        <v>0</v>
      </c>
      <c r="S29" s="300"/>
      <c r="T29" s="427">
        <f>recette!T23*T$8</f>
        <v>0</v>
      </c>
      <c r="U29" s="300"/>
      <c r="V29" s="337">
        <f>recette!V23*V$8</f>
        <v>0</v>
      </c>
      <c r="W29" s="300"/>
      <c r="X29" s="434">
        <f>recette!X27*X$8</f>
        <v>0</v>
      </c>
      <c r="Y29" s="300"/>
      <c r="Z29" s="435">
        <f>recette!Z27*Z$8</f>
        <v>0</v>
      </c>
      <c r="AA29" s="300"/>
      <c r="AB29" s="338">
        <f>recette!AB23*AB$8</f>
        <v>0</v>
      </c>
      <c r="AC29" s="299"/>
      <c r="AD29" s="429">
        <f>recette!AD23*AD$8</f>
        <v>0</v>
      </c>
      <c r="AE29" s="299"/>
      <c r="AF29" s="324">
        <f>recette!AF23*AF$8</f>
        <v>0</v>
      </c>
      <c r="AG29" s="299"/>
      <c r="AH29" s="327">
        <f>recette!AH23*AH$8</f>
        <v>0</v>
      </c>
      <c r="AI29" s="430">
        <f>recette!AI23*AI$8</f>
        <v>0</v>
      </c>
      <c r="AJ29" s="267"/>
      <c r="AK29" s="327">
        <f>recette!AJ23*AK$8</f>
        <v>0</v>
      </c>
      <c r="AL29" s="299"/>
      <c r="AM29" s="327">
        <f>recette!AL27*AM$8</f>
        <v>0</v>
      </c>
      <c r="AN29" s="327">
        <f>recette!AM27*AN$8</f>
        <v>0</v>
      </c>
      <c r="AO29" s="443">
        <f>recette!AN22*AO$8</f>
        <v>0</v>
      </c>
      <c r="AP29" s="307">
        <f>recette!AO22*AP$8</f>
        <v>0</v>
      </c>
      <c r="AQ29" s="327">
        <f>recette!AP27*AQ$8</f>
        <v>0</v>
      </c>
      <c r="AR29" s="308"/>
      <c r="AS29" s="304"/>
      <c r="AT29" s="444"/>
      <c r="AU29" s="420"/>
      <c r="AV29" s="431">
        <f>50/1.918</f>
        <v>26.068821689259646</v>
      </c>
      <c r="AX29" s="398">
        <f>SUM(B29:AK29)</f>
        <v>0</v>
      </c>
      <c r="AY29" s="267"/>
      <c r="AZ29" s="267"/>
      <c r="BA29" s="267"/>
      <c r="BB29" s="267"/>
      <c r="BC29" s="267"/>
      <c r="BD29" s="267"/>
      <c r="BE29" s="432"/>
      <c r="BF29" s="432"/>
      <c r="BG29" s="432"/>
      <c r="BH29" s="432"/>
      <c r="BI29" s="432"/>
      <c r="BJ29" s="432"/>
      <c r="BK29" s="432"/>
      <c r="BL29" s="432"/>
      <c r="BM29" s="432"/>
      <c r="BN29" s="432"/>
      <c r="BO29" s="432"/>
      <c r="BP29" s="432"/>
      <c r="BQ29" s="432"/>
      <c r="BR29" s="432"/>
      <c r="BS29" s="432"/>
    </row>
    <row r="30" spans="1:71" s="431" customFormat="1" ht="27.75" customHeight="1">
      <c r="A30" s="424" t="s">
        <v>272</v>
      </c>
      <c r="B30" s="327"/>
      <c r="C30" s="328"/>
      <c r="D30" s="327"/>
      <c r="E30" s="300"/>
      <c r="F30" s="329"/>
      <c r="G30" s="434"/>
      <c r="H30" s="329"/>
      <c r="I30" s="300"/>
      <c r="J30" s="331"/>
      <c r="K30" s="426"/>
      <c r="L30" s="300"/>
      <c r="M30" s="333"/>
      <c r="N30" s="334"/>
      <c r="O30" s="300"/>
      <c r="P30" s="335"/>
      <c r="Q30" s="300"/>
      <c r="R30" s="336"/>
      <c r="S30" s="300"/>
      <c r="T30" s="427"/>
      <c r="U30" s="300"/>
      <c r="V30" s="337"/>
      <c r="W30" s="300"/>
      <c r="X30" s="434"/>
      <c r="Y30" s="300"/>
      <c r="Z30" s="435"/>
      <c r="AA30" s="300"/>
      <c r="AB30" s="338"/>
      <c r="AC30" s="299"/>
      <c r="AD30" s="429"/>
      <c r="AE30" s="299"/>
      <c r="AF30" s="324"/>
      <c r="AG30" s="299"/>
      <c r="AH30" s="327"/>
      <c r="AI30" s="430"/>
      <c r="AJ30" s="267"/>
      <c r="AK30" s="327"/>
      <c r="AL30" s="299"/>
      <c r="AM30" s="327"/>
      <c r="AN30" s="327"/>
      <c r="AO30" s="443">
        <f>recette!AN23*AO$8</f>
        <v>0</v>
      </c>
      <c r="AP30" s="307">
        <f>recette!AO23*AP$8</f>
        <v>0</v>
      </c>
      <c r="AQ30" s="327"/>
      <c r="AR30" s="308"/>
      <c r="AS30" s="304"/>
      <c r="AT30" s="444"/>
      <c r="AU30" s="420"/>
      <c r="AX30" s="398"/>
      <c r="AY30" s="267"/>
      <c r="AZ30" s="267"/>
      <c r="BA30" s="267"/>
      <c r="BB30" s="267"/>
      <c r="BC30" s="267"/>
      <c r="BD30" s="267"/>
      <c r="BE30" s="432"/>
      <c r="BF30" s="432"/>
      <c r="BG30" s="432"/>
      <c r="BH30" s="432"/>
      <c r="BI30" s="432"/>
      <c r="BJ30" s="432"/>
      <c r="BK30" s="432"/>
      <c r="BL30" s="432"/>
      <c r="BM30" s="432"/>
      <c r="BN30" s="432"/>
      <c r="BO30" s="432"/>
      <c r="BP30" s="432"/>
      <c r="BQ30" s="432"/>
      <c r="BR30" s="432"/>
      <c r="BS30" s="432"/>
    </row>
    <row r="31" spans="1:71" s="431" customFormat="1" ht="27.75" customHeight="1">
      <c r="A31" s="424" t="s">
        <v>324</v>
      </c>
      <c r="B31" s="327"/>
      <c r="C31" s="328"/>
      <c r="D31" s="327"/>
      <c r="E31" s="300"/>
      <c r="F31" s="329"/>
      <c r="G31" s="434"/>
      <c r="H31" s="329"/>
      <c r="I31" s="300"/>
      <c r="J31" s="331"/>
      <c r="K31" s="426"/>
      <c r="L31" s="300"/>
      <c r="M31" s="333"/>
      <c r="N31" s="334"/>
      <c r="O31" s="300"/>
      <c r="P31" s="335"/>
      <c r="Q31" s="300"/>
      <c r="R31" s="336"/>
      <c r="S31" s="300"/>
      <c r="T31" s="427"/>
      <c r="U31" s="300"/>
      <c r="V31" s="337"/>
      <c r="W31" s="300"/>
      <c r="X31" s="434"/>
      <c r="Y31" s="300"/>
      <c r="Z31" s="435"/>
      <c r="AA31" s="300"/>
      <c r="AB31" s="338"/>
      <c r="AC31" s="299"/>
      <c r="AD31" s="429"/>
      <c r="AE31" s="299"/>
      <c r="AF31" s="324"/>
      <c r="AG31" s="299"/>
      <c r="AH31" s="327"/>
      <c r="AI31" s="430"/>
      <c r="AJ31" s="267"/>
      <c r="AK31" s="327"/>
      <c r="AL31" s="299"/>
      <c r="AM31" s="327">
        <f>recette!AL23*AM$8</f>
        <v>0</v>
      </c>
      <c r="AN31" s="327">
        <f>recette!AM23*AN$8</f>
        <v>0</v>
      </c>
      <c r="AO31" s="443">
        <f>recette!AN24*AO$8</f>
        <v>0</v>
      </c>
      <c r="AP31" s="307">
        <f>recette!AO24*AP$8</f>
        <v>0</v>
      </c>
      <c r="AQ31" s="327">
        <f>recette!AP23*AQ$8</f>
        <v>0</v>
      </c>
      <c r="AR31" s="299"/>
      <c r="AS31" s="299"/>
      <c r="AT31" s="299"/>
      <c r="AU31" s="420"/>
      <c r="AX31" s="398"/>
      <c r="AY31" s="267"/>
      <c r="AZ31" s="267"/>
      <c r="BA31" s="267"/>
      <c r="BB31" s="267"/>
      <c r="BC31" s="267"/>
      <c r="BD31" s="267"/>
      <c r="BE31" s="432"/>
      <c r="BF31" s="432"/>
      <c r="BG31" s="432"/>
      <c r="BH31" s="432"/>
      <c r="BI31" s="432"/>
      <c r="BJ31" s="432"/>
      <c r="BK31" s="432"/>
      <c r="BL31" s="432"/>
      <c r="BM31" s="432"/>
      <c r="BN31" s="432"/>
      <c r="BO31" s="432"/>
      <c r="BP31" s="432"/>
      <c r="BQ31" s="432"/>
      <c r="BR31" s="432"/>
      <c r="BS31" s="432"/>
    </row>
    <row r="32" spans="1:71" s="431" customFormat="1" ht="27.75" customHeight="1">
      <c r="A32" s="424" t="s">
        <v>325</v>
      </c>
      <c r="B32" s="327"/>
      <c r="C32" s="328"/>
      <c r="D32" s="327"/>
      <c r="E32" s="300"/>
      <c r="F32" s="329"/>
      <c r="G32" s="434"/>
      <c r="H32" s="329"/>
      <c r="I32" s="300"/>
      <c r="J32" s="331"/>
      <c r="K32" s="426"/>
      <c r="L32" s="300"/>
      <c r="M32" s="333"/>
      <c r="N32" s="334"/>
      <c r="O32" s="300"/>
      <c r="P32" s="335"/>
      <c r="Q32" s="300"/>
      <c r="R32" s="336"/>
      <c r="S32" s="300"/>
      <c r="T32" s="427"/>
      <c r="U32" s="300"/>
      <c r="V32" s="337"/>
      <c r="W32" s="300"/>
      <c r="X32" s="434"/>
      <c r="Y32" s="300"/>
      <c r="Z32" s="435"/>
      <c r="AA32" s="300"/>
      <c r="AB32" s="338"/>
      <c r="AC32" s="299"/>
      <c r="AD32" s="429"/>
      <c r="AE32" s="299"/>
      <c r="AF32" s="324"/>
      <c r="AG32" s="299"/>
      <c r="AH32" s="327"/>
      <c r="AI32" s="430"/>
      <c r="AJ32" s="267"/>
      <c r="AK32" s="327"/>
      <c r="AL32" s="299"/>
      <c r="AM32" s="327"/>
      <c r="AN32" s="327"/>
      <c r="AO32" s="443">
        <f>recette!AN25*AO$8</f>
        <v>0</v>
      </c>
      <c r="AP32" s="307">
        <f>recette!AO25*AP$8</f>
        <v>0</v>
      </c>
      <c r="AQ32" s="327"/>
      <c r="AR32" s="299"/>
      <c r="AS32" s="299"/>
      <c r="AT32" s="299"/>
      <c r="AU32" s="420"/>
      <c r="AX32" s="398"/>
      <c r="AY32" s="267"/>
      <c r="AZ32" s="267"/>
      <c r="BA32" s="267"/>
      <c r="BB32" s="267"/>
      <c r="BC32" s="267"/>
      <c r="BD32" s="267"/>
      <c r="BE32" s="432"/>
      <c r="BF32" s="432"/>
      <c r="BG32" s="432"/>
      <c r="BH32" s="432"/>
      <c r="BI32" s="432"/>
      <c r="BJ32" s="432"/>
      <c r="BK32" s="432"/>
      <c r="BL32" s="432"/>
      <c r="BM32" s="432"/>
      <c r="BN32" s="432"/>
      <c r="BO32" s="432"/>
      <c r="BP32" s="432"/>
      <c r="BQ32" s="432"/>
      <c r="BR32" s="432"/>
      <c r="BS32" s="432"/>
    </row>
    <row r="33" spans="1:71" s="431" customFormat="1" ht="27.75" customHeight="1">
      <c r="A33" s="424" t="s">
        <v>326</v>
      </c>
      <c r="B33" s="327"/>
      <c r="C33" s="328"/>
      <c r="D33" s="327"/>
      <c r="E33" s="300"/>
      <c r="F33" s="329"/>
      <c r="G33" s="434"/>
      <c r="H33" s="329"/>
      <c r="I33" s="300"/>
      <c r="J33" s="331"/>
      <c r="K33" s="426"/>
      <c r="L33" s="300"/>
      <c r="M33" s="333"/>
      <c r="N33" s="334"/>
      <c r="O33" s="300"/>
      <c r="P33" s="335"/>
      <c r="Q33" s="300"/>
      <c r="R33" s="336"/>
      <c r="S33" s="300"/>
      <c r="T33" s="427"/>
      <c r="U33" s="300"/>
      <c r="V33" s="337"/>
      <c r="W33" s="300"/>
      <c r="X33" s="434"/>
      <c r="Y33" s="300"/>
      <c r="Z33" s="435"/>
      <c r="AA33" s="300"/>
      <c r="AB33" s="338"/>
      <c r="AC33" s="299"/>
      <c r="AD33" s="429"/>
      <c r="AE33" s="299"/>
      <c r="AF33" s="324"/>
      <c r="AG33" s="299"/>
      <c r="AH33" s="327"/>
      <c r="AI33" s="430"/>
      <c r="AJ33" s="267"/>
      <c r="AK33" s="327"/>
      <c r="AL33" s="299"/>
      <c r="AM33" s="327">
        <f>recette!AL25*AM$8</f>
        <v>0</v>
      </c>
      <c r="AN33" s="327">
        <f>recette!AM25*AN$8</f>
        <v>0</v>
      </c>
      <c r="AO33" s="443">
        <f>recette!AN26*AO$8</f>
        <v>0</v>
      </c>
      <c r="AP33" s="307">
        <f>recette!AO26*AP$8</f>
        <v>0</v>
      </c>
      <c r="AQ33" s="327">
        <f>recette!AP25*AQ$8</f>
        <v>0</v>
      </c>
      <c r="AR33" s="308"/>
      <c r="AS33" s="304"/>
      <c r="AT33" s="444"/>
      <c r="AU33" s="420"/>
      <c r="AX33" s="398"/>
      <c r="AY33" s="267"/>
      <c r="AZ33" s="267"/>
      <c r="BA33" s="267"/>
      <c r="BB33" s="267"/>
      <c r="BC33" s="267"/>
      <c r="BD33" s="267"/>
      <c r="BE33" s="432"/>
      <c r="BF33" s="432"/>
      <c r="BG33" s="432"/>
      <c r="BH33" s="432"/>
      <c r="BI33" s="432"/>
      <c r="BJ33" s="432"/>
      <c r="BK33" s="432"/>
      <c r="BL33" s="432"/>
      <c r="BM33" s="432"/>
      <c r="BN33" s="432"/>
      <c r="BO33" s="432"/>
      <c r="BP33" s="432"/>
      <c r="BQ33" s="432"/>
      <c r="BR33" s="432"/>
      <c r="BS33" s="432"/>
    </row>
    <row r="34" spans="1:71" s="267" customFormat="1" ht="27.75" customHeight="1">
      <c r="A34" s="245" t="s">
        <v>327</v>
      </c>
      <c r="B34" s="299">
        <f>recette!B26*B$8</f>
        <v>0</v>
      </c>
      <c r="C34" s="299">
        <f>recette!C26*C$8</f>
        <v>0</v>
      </c>
      <c r="D34" s="299">
        <f>recette!D26*D$8</f>
        <v>0</v>
      </c>
      <c r="E34" s="300"/>
      <c r="F34" s="299">
        <f>recette!F26*F$8</f>
        <v>0</v>
      </c>
      <c r="G34" s="433">
        <f>recette!G26*G$8</f>
        <v>0</v>
      </c>
      <c r="H34" s="299">
        <f>recette!H26*H$8</f>
        <v>0</v>
      </c>
      <c r="I34" s="300"/>
      <c r="J34" s="299">
        <f>recette!J26*J$8</f>
        <v>0</v>
      </c>
      <c r="K34" s="299">
        <f>recette!K26*K$8</f>
        <v>0</v>
      </c>
      <c r="L34" s="300"/>
      <c r="M34" s="299">
        <f>recette!M26*M$8</f>
        <v>0</v>
      </c>
      <c r="N34" s="299"/>
      <c r="O34" s="300"/>
      <c r="P34" s="299">
        <f>recette!P26*P$8</f>
        <v>0</v>
      </c>
      <c r="Q34" s="300"/>
      <c r="R34" s="299">
        <f>recette!R26*R$8</f>
        <v>0</v>
      </c>
      <c r="S34" s="300"/>
      <c r="T34" s="299">
        <f>recette!T26*T$8</f>
        <v>0</v>
      </c>
      <c r="U34" s="300"/>
      <c r="V34" s="299">
        <f>recette!V26*V$8</f>
        <v>0</v>
      </c>
      <c r="W34" s="300"/>
      <c r="X34" s="433">
        <f>recette!X26*X$8</f>
        <v>0</v>
      </c>
      <c r="Y34" s="300"/>
      <c r="Z34" s="433">
        <f>recette!Z26*Z$8</f>
        <v>0</v>
      </c>
      <c r="AA34" s="300"/>
      <c r="AB34" s="299">
        <f>recette!AB26*AB$8</f>
        <v>0</v>
      </c>
      <c r="AC34" s="299"/>
      <c r="AD34" s="299">
        <f>recette!AD26*AD$8</f>
        <v>0</v>
      </c>
      <c r="AE34" s="299"/>
      <c r="AF34" s="299">
        <f>recette!AF26*AF$8</f>
        <v>0</v>
      </c>
      <c r="AG34" s="299"/>
      <c r="AH34" s="299">
        <f>recette!AH26*AH$8</f>
        <v>0</v>
      </c>
      <c r="AI34" s="299">
        <f>recette!AI26*AI$8</f>
        <v>0</v>
      </c>
      <c r="AK34" s="299">
        <f>recette!AJ26*AK$8</f>
        <v>0</v>
      </c>
      <c r="AL34" s="299"/>
      <c r="AM34" s="299">
        <f>recette!AL26*AM$8</f>
        <v>0</v>
      </c>
      <c r="AN34" s="299">
        <f>recette!AM26*AN$8</f>
        <v>0</v>
      </c>
      <c r="AO34" s="443">
        <f>recette!AN27*AO$8</f>
        <v>0</v>
      </c>
      <c r="AP34" s="307">
        <f>recette!AO27*AP$8</f>
        <v>0</v>
      </c>
      <c r="AQ34" s="299">
        <f>recette!AP26*AQ$8</f>
        <v>0</v>
      </c>
      <c r="AR34" s="299"/>
      <c r="AS34" s="299"/>
      <c r="AT34" s="299"/>
      <c r="AU34" s="442"/>
      <c r="AV34" s="267">
        <f>356/12.222</f>
        <v>29.127802323678612</v>
      </c>
      <c r="AX34" s="398">
        <f>SUM(B34:AK34)</f>
        <v>0</v>
      </c>
    </row>
    <row r="35" spans="1:71" s="431" customFormat="1" ht="27.75" customHeight="1">
      <c r="A35" s="453" t="s">
        <v>273</v>
      </c>
      <c r="B35" s="327">
        <f>recette!B29*B$8</f>
        <v>0</v>
      </c>
      <c r="C35" s="328">
        <f>recette!C29*C$8</f>
        <v>0</v>
      </c>
      <c r="D35" s="327">
        <f>recette!D29*D$8</f>
        <v>0</v>
      </c>
      <c r="E35" s="300"/>
      <c r="F35" s="329">
        <f>recette!F29*F$8</f>
        <v>0</v>
      </c>
      <c r="G35" s="434">
        <f>recette!G29*G$8</f>
        <v>0</v>
      </c>
      <c r="H35" s="329">
        <f>recette!H29*H$8</f>
        <v>0</v>
      </c>
      <c r="I35" s="300"/>
      <c r="J35" s="331">
        <f>recette!J29*J$8</f>
        <v>0</v>
      </c>
      <c r="K35" s="426">
        <f>recette!K29*K$8</f>
        <v>0</v>
      </c>
      <c r="L35" s="300"/>
      <c r="M35" s="333">
        <f>recette!M29*M$8</f>
        <v>0</v>
      </c>
      <c r="N35" s="334"/>
      <c r="O35" s="300"/>
      <c r="P35" s="335">
        <f>recette!P29*P$8</f>
        <v>0</v>
      </c>
      <c r="Q35" s="300"/>
      <c r="R35" s="336">
        <f>recette!R29*R$8</f>
        <v>0</v>
      </c>
      <c r="S35" s="300"/>
      <c r="T35" s="427">
        <f>recette!T29*T$8</f>
        <v>0</v>
      </c>
      <c r="U35" s="300"/>
      <c r="V35" s="337">
        <f>recette!V29*V$8</f>
        <v>0</v>
      </c>
      <c r="W35" s="300"/>
      <c r="X35" s="434">
        <f>recette!X29*X$8</f>
        <v>0</v>
      </c>
      <c r="Y35" s="300"/>
      <c r="Z35" s="435">
        <f>recette!Z29*Z$8</f>
        <v>0</v>
      </c>
      <c r="AA35" s="300"/>
      <c r="AB35" s="338">
        <f>recette!AB29*AB$8</f>
        <v>0</v>
      </c>
      <c r="AC35" s="299"/>
      <c r="AD35" s="429">
        <f>recette!AD29*AD$8</f>
        <v>0</v>
      </c>
      <c r="AE35" s="299"/>
      <c r="AF35" s="324">
        <f>recette!AF29*AF$8</f>
        <v>0</v>
      </c>
      <c r="AG35" s="299"/>
      <c r="AH35" s="327">
        <f>recette!AH29*AH$8</f>
        <v>0</v>
      </c>
      <c r="AI35" s="430">
        <f>recette!AI29*AI$8</f>
        <v>0</v>
      </c>
      <c r="AJ35" s="267"/>
      <c r="AK35" s="299">
        <f>recette!AJ29*AK$8</f>
        <v>0</v>
      </c>
      <c r="AL35" s="299"/>
      <c r="AM35" s="299">
        <f>recette!AL29*AM$8</f>
        <v>0</v>
      </c>
      <c r="AN35" s="299">
        <f>recette!AM29*AN$8</f>
        <v>0</v>
      </c>
      <c r="AO35" s="443">
        <f>recette!AN29*AO$8</f>
        <v>0</v>
      </c>
      <c r="AP35" s="307">
        <f>recette!AO29*AP$8</f>
        <v>0</v>
      </c>
      <c r="AQ35" s="299">
        <f>recette!AP29*AQ$8</f>
        <v>0</v>
      </c>
      <c r="AR35" s="308"/>
      <c r="AS35" s="304">
        <f>recette!AR29*AS$8</f>
        <v>0</v>
      </c>
      <c r="AT35" s="444">
        <f>recette!AS29*AT$8</f>
        <v>0</v>
      </c>
      <c r="AU35" s="420"/>
      <c r="AX35" s="398">
        <f>SUM(B35:AK35)</f>
        <v>0</v>
      </c>
      <c r="AY35" s="267"/>
      <c r="AZ35" s="267"/>
      <c r="BA35" s="267"/>
      <c r="BB35" s="267"/>
      <c r="BC35" s="267"/>
      <c r="BD35" s="267"/>
      <c r="BE35" s="432"/>
      <c r="BF35" s="432"/>
      <c r="BG35" s="432"/>
      <c r="BH35" s="432"/>
      <c r="BI35" s="432"/>
      <c r="BJ35" s="432"/>
      <c r="BK35" s="432"/>
      <c r="BL35" s="432"/>
      <c r="BM35" s="432"/>
      <c r="BN35" s="432"/>
      <c r="BO35" s="432"/>
      <c r="BP35" s="432"/>
      <c r="BQ35" s="432"/>
      <c r="BR35" s="432"/>
      <c r="BS35" s="432"/>
    </row>
    <row r="36" spans="1:71" s="432" customFormat="1" ht="27.75" customHeight="1">
      <c r="A36" s="357" t="s">
        <v>275</v>
      </c>
      <c r="B36" s="299"/>
      <c r="C36" s="299"/>
      <c r="D36" s="299"/>
      <c r="E36" s="300"/>
      <c r="F36" s="299"/>
      <c r="G36" s="436"/>
      <c r="H36" s="299"/>
      <c r="I36" s="300"/>
      <c r="J36" s="299"/>
      <c r="K36" s="299"/>
      <c r="L36" s="300"/>
      <c r="M36" s="299"/>
      <c r="N36" s="299"/>
      <c r="O36" s="300"/>
      <c r="P36" s="299"/>
      <c r="Q36" s="300"/>
      <c r="R36" s="330"/>
      <c r="S36" s="300"/>
      <c r="T36" s="299"/>
      <c r="U36" s="300"/>
      <c r="V36" s="299"/>
      <c r="W36" s="300"/>
      <c r="X36" s="436"/>
      <c r="Y36" s="300"/>
      <c r="Z36" s="436">
        <f>recette!Z30*Z$8</f>
        <v>0</v>
      </c>
      <c r="AA36" s="300"/>
      <c r="AB36" s="299"/>
      <c r="AC36" s="299"/>
      <c r="AD36" s="299"/>
      <c r="AE36" s="299"/>
      <c r="AF36" s="299">
        <f>recette!AF30*AF$8</f>
        <v>0</v>
      </c>
      <c r="AG36" s="299"/>
      <c r="AH36" s="299"/>
      <c r="AI36" s="299"/>
      <c r="AJ36" s="267"/>
      <c r="AK36" s="299">
        <v>0</v>
      </c>
      <c r="AL36" s="299"/>
      <c r="AM36" s="299">
        <v>0</v>
      </c>
      <c r="AN36" s="299"/>
      <c r="AO36" s="443"/>
      <c r="AP36" s="307"/>
      <c r="AQ36" s="299">
        <v>0</v>
      </c>
      <c r="AR36" s="299"/>
      <c r="AS36" s="299"/>
      <c r="AT36" s="299"/>
      <c r="AU36" s="420"/>
      <c r="AX36" s="398">
        <f>SUM(B36:AK36)</f>
        <v>0</v>
      </c>
      <c r="AY36" s="267"/>
      <c r="AZ36" s="267"/>
      <c r="BA36" s="267"/>
      <c r="BB36" s="267"/>
      <c r="BC36" s="267"/>
      <c r="BD36" s="267"/>
    </row>
    <row r="37" spans="1:71" s="431" customFormat="1" ht="27.75" customHeight="1">
      <c r="A37" s="424" t="s">
        <v>277</v>
      </c>
      <c r="B37" s="327"/>
      <c r="C37" s="328"/>
      <c r="D37" s="327"/>
      <c r="E37" s="300"/>
      <c r="F37" s="329"/>
      <c r="G37" s="434"/>
      <c r="H37" s="329"/>
      <c r="I37" s="300"/>
      <c r="J37" s="331"/>
      <c r="K37" s="426"/>
      <c r="L37" s="300"/>
      <c r="M37" s="333"/>
      <c r="N37" s="454"/>
      <c r="O37" s="300"/>
      <c r="P37" s="335"/>
      <c r="Q37" s="300"/>
      <c r="R37" s="336"/>
      <c r="S37" s="300"/>
      <c r="T37" s="427"/>
      <c r="U37" s="300"/>
      <c r="V37" s="337"/>
      <c r="W37" s="300"/>
      <c r="X37" s="434"/>
      <c r="Y37" s="300"/>
      <c r="Z37" s="435">
        <f>recette!Z31*Z$8</f>
        <v>0</v>
      </c>
      <c r="AA37" s="300"/>
      <c r="AB37" s="338"/>
      <c r="AC37" s="299"/>
      <c r="AD37" s="429"/>
      <c r="AE37" s="299"/>
      <c r="AF37" s="324">
        <f>recette!AF31*AF$8</f>
        <v>0</v>
      </c>
      <c r="AG37" s="299"/>
      <c r="AH37" s="327"/>
      <c r="AI37" s="430"/>
      <c r="AJ37" s="267"/>
      <c r="AK37" s="299">
        <v>0</v>
      </c>
      <c r="AL37" s="299"/>
      <c r="AM37" s="299">
        <v>0</v>
      </c>
      <c r="AN37" s="299"/>
      <c r="AO37" s="443">
        <f>recette!AN30*AO$8</f>
        <v>0</v>
      </c>
      <c r="AP37" s="307">
        <f>recette!AO30*AP$8</f>
        <v>0</v>
      </c>
      <c r="AQ37" s="299">
        <v>0</v>
      </c>
      <c r="AR37" s="308"/>
      <c r="AS37" s="304"/>
      <c r="AT37" s="444"/>
      <c r="AU37" s="420"/>
      <c r="AX37" s="398">
        <f>SUM(B37:AK37)</f>
        <v>0</v>
      </c>
      <c r="AY37" s="267"/>
      <c r="AZ37" s="267"/>
      <c r="BA37" s="267"/>
      <c r="BB37" s="267"/>
      <c r="BC37" s="267"/>
      <c r="BD37" s="267"/>
      <c r="BE37" s="432"/>
      <c r="BF37" s="432"/>
      <c r="BG37" s="432"/>
      <c r="BH37" s="432"/>
      <c r="BI37" s="432"/>
      <c r="BJ37" s="432"/>
      <c r="BK37" s="432"/>
      <c r="BL37" s="432"/>
      <c r="BM37" s="432"/>
      <c r="BN37" s="432"/>
      <c r="BO37" s="432"/>
      <c r="BP37" s="432"/>
      <c r="BQ37" s="432"/>
      <c r="BR37" s="432"/>
      <c r="BS37" s="432"/>
    </row>
    <row r="38" spans="1:71" s="452" customFormat="1" ht="27.75" customHeight="1">
      <c r="A38" s="424" t="s">
        <v>230</v>
      </c>
      <c r="B38" s="327"/>
      <c r="C38" s="328"/>
      <c r="D38" s="327"/>
      <c r="E38" s="300"/>
      <c r="F38" s="329"/>
      <c r="G38" s="450"/>
      <c r="H38" s="329"/>
      <c r="I38" s="300"/>
      <c r="J38" s="331"/>
      <c r="K38" s="426"/>
      <c r="L38" s="300"/>
      <c r="M38" s="333"/>
      <c r="N38" s="454"/>
      <c r="O38" s="300"/>
      <c r="P38" s="335"/>
      <c r="Q38" s="300"/>
      <c r="R38" s="336"/>
      <c r="S38" s="300"/>
      <c r="T38" s="427"/>
      <c r="U38" s="300"/>
      <c r="V38" s="337"/>
      <c r="W38" s="300"/>
      <c r="X38" s="450"/>
      <c r="Y38" s="300"/>
      <c r="Z38" s="435">
        <f>recette!Z32*Z$8</f>
        <v>0</v>
      </c>
      <c r="AA38" s="300"/>
      <c r="AB38" s="338"/>
      <c r="AC38" s="299"/>
      <c r="AD38" s="429"/>
      <c r="AE38" s="299"/>
      <c r="AF38" s="324"/>
      <c r="AG38" s="299"/>
      <c r="AH38" s="327"/>
      <c r="AI38" s="430"/>
      <c r="AJ38" s="267"/>
      <c r="AK38" s="299">
        <f>recette!AJ32*AK$8</f>
        <v>0</v>
      </c>
      <c r="AL38" s="299"/>
      <c r="AM38" s="299">
        <f>recette!AL32*AM$8</f>
        <v>0</v>
      </c>
      <c r="AN38" s="299">
        <f>recette!AM32*AN$8</f>
        <v>0</v>
      </c>
      <c r="AO38" s="443">
        <f>recette!AN31*AO$8</f>
        <v>0</v>
      </c>
      <c r="AP38" s="307">
        <f>recette!AO31*AP$8</f>
        <v>0</v>
      </c>
      <c r="AQ38" s="299">
        <f>recette!AP32*AQ$8</f>
        <v>0</v>
      </c>
      <c r="AR38" s="299"/>
      <c r="AS38" s="299"/>
      <c r="AT38" s="299"/>
      <c r="AU38" s="420"/>
      <c r="AX38" s="398">
        <f>SUM(B38:AK38)</f>
        <v>0</v>
      </c>
      <c r="AY38" s="267"/>
      <c r="AZ38" s="267"/>
      <c r="BA38" s="267"/>
      <c r="BB38" s="267"/>
      <c r="BC38" s="267"/>
      <c r="BD38" s="267"/>
      <c r="BE38" s="267"/>
      <c r="BF38" s="267"/>
      <c r="BG38" s="267"/>
      <c r="BH38" s="267"/>
      <c r="BI38" s="267"/>
      <c r="BJ38" s="267"/>
      <c r="BK38" s="267"/>
      <c r="BL38" s="267"/>
      <c r="BM38" s="267"/>
      <c r="BN38" s="267"/>
      <c r="BO38" s="267"/>
      <c r="BP38" s="267"/>
      <c r="BQ38" s="267"/>
      <c r="BR38" s="267"/>
      <c r="BS38" s="267"/>
    </row>
    <row r="39" spans="1:71" s="452" customFormat="1" ht="27.75" customHeight="1">
      <c r="A39" s="424" t="s">
        <v>279</v>
      </c>
      <c r="B39" s="327"/>
      <c r="C39" s="328"/>
      <c r="D39" s="327"/>
      <c r="E39" s="300"/>
      <c r="F39" s="329"/>
      <c r="G39" s="450"/>
      <c r="H39" s="329"/>
      <c r="I39" s="300"/>
      <c r="J39" s="331"/>
      <c r="K39" s="426"/>
      <c r="L39" s="300"/>
      <c r="M39" s="333"/>
      <c r="N39" s="454"/>
      <c r="O39" s="300"/>
      <c r="P39" s="335"/>
      <c r="Q39" s="300"/>
      <c r="R39" s="336"/>
      <c r="S39" s="300"/>
      <c r="T39" s="427"/>
      <c r="U39" s="300"/>
      <c r="V39" s="337"/>
      <c r="W39" s="300"/>
      <c r="X39" s="450"/>
      <c r="Y39" s="300"/>
      <c r="Z39" s="435"/>
      <c r="AA39" s="300"/>
      <c r="AB39" s="338"/>
      <c r="AC39" s="299"/>
      <c r="AD39" s="429"/>
      <c r="AE39" s="299"/>
      <c r="AF39" s="324"/>
      <c r="AG39" s="299"/>
      <c r="AH39" s="327"/>
      <c r="AI39" s="430">
        <f>recette!AI33*AI$8</f>
        <v>0</v>
      </c>
      <c r="AJ39" s="267"/>
      <c r="AK39" s="299"/>
      <c r="AL39" s="299"/>
      <c r="AM39" s="299"/>
      <c r="AN39" s="299"/>
      <c r="AO39" s="443">
        <f>recette!AN32*AO$8</f>
        <v>0</v>
      </c>
      <c r="AP39" s="307">
        <f>recette!AO32*AP$8</f>
        <v>0</v>
      </c>
      <c r="AQ39" s="299"/>
      <c r="AR39" s="299"/>
      <c r="AS39" s="299"/>
      <c r="AT39" s="299"/>
      <c r="AU39" s="420"/>
      <c r="AX39" s="398"/>
      <c r="AY39" s="267"/>
      <c r="AZ39" s="267"/>
      <c r="BA39" s="267"/>
      <c r="BB39" s="267"/>
      <c r="BC39" s="267"/>
      <c r="BD39" s="267"/>
      <c r="BE39" s="267"/>
      <c r="BF39" s="267"/>
      <c r="BG39" s="267"/>
      <c r="BH39" s="267"/>
      <c r="BI39" s="267"/>
      <c r="BJ39" s="267"/>
      <c r="BK39" s="267"/>
      <c r="BL39" s="267"/>
      <c r="BM39" s="267"/>
      <c r="BN39" s="267"/>
      <c r="BO39" s="267"/>
      <c r="BP39" s="267"/>
      <c r="BQ39" s="267"/>
      <c r="BR39" s="267"/>
      <c r="BS39" s="267"/>
    </row>
    <row r="40" spans="1:71" s="452" customFormat="1" ht="27.75" customHeight="1">
      <c r="A40" s="424" t="s">
        <v>231</v>
      </c>
      <c r="B40" s="327"/>
      <c r="C40" s="328"/>
      <c r="D40" s="327"/>
      <c r="E40" s="300"/>
      <c r="F40" s="329"/>
      <c r="G40" s="450"/>
      <c r="H40" s="329"/>
      <c r="I40" s="300"/>
      <c r="J40" s="331"/>
      <c r="K40" s="426"/>
      <c r="L40" s="300"/>
      <c r="M40" s="333"/>
      <c r="N40" s="454"/>
      <c r="O40" s="300"/>
      <c r="P40" s="335"/>
      <c r="Q40" s="300"/>
      <c r="R40" s="336"/>
      <c r="S40" s="300"/>
      <c r="T40" s="427"/>
      <c r="U40" s="300"/>
      <c r="V40" s="337"/>
      <c r="W40" s="300"/>
      <c r="X40" s="450"/>
      <c r="Y40" s="300"/>
      <c r="Z40" s="435">
        <f>recette!Z34*Z$8</f>
        <v>0</v>
      </c>
      <c r="AA40" s="300"/>
      <c r="AB40" s="338"/>
      <c r="AC40" s="299"/>
      <c r="AD40" s="429"/>
      <c r="AE40" s="299"/>
      <c r="AF40" s="324"/>
      <c r="AG40" s="299"/>
      <c r="AH40" s="327"/>
      <c r="AI40" s="430"/>
      <c r="AJ40" s="267"/>
      <c r="AK40" s="299">
        <f>recette!AJ34*AK$8</f>
        <v>0</v>
      </c>
      <c r="AL40" s="299"/>
      <c r="AM40" s="299">
        <f>recette!AL34*AM$8</f>
        <v>0</v>
      </c>
      <c r="AN40" s="299">
        <f>recette!AM34*AN$8</f>
        <v>0</v>
      </c>
      <c r="AO40" s="443">
        <f>recette!AN33*AO$8</f>
        <v>0</v>
      </c>
      <c r="AP40" s="307">
        <f>recette!AO33*AP$8</f>
        <v>0</v>
      </c>
      <c r="AQ40" s="299">
        <f>recette!AP34*AQ$8</f>
        <v>0</v>
      </c>
      <c r="AR40" s="308"/>
      <c r="AS40" s="304"/>
      <c r="AT40" s="444"/>
      <c r="AU40" s="420"/>
      <c r="AX40" s="398">
        <f>SUM(B40:AK40)</f>
        <v>0</v>
      </c>
      <c r="AY40" s="267"/>
      <c r="AZ40" s="267"/>
      <c r="BA40" s="267"/>
      <c r="BB40" s="267"/>
      <c r="BC40" s="267"/>
      <c r="BD40" s="267"/>
      <c r="BE40" s="267"/>
      <c r="BF40" s="267"/>
      <c r="BG40" s="267"/>
      <c r="BH40" s="267"/>
      <c r="BI40" s="267"/>
      <c r="BJ40" s="267"/>
      <c r="BK40" s="267"/>
      <c r="BL40" s="267"/>
      <c r="BM40" s="267"/>
      <c r="BN40" s="267"/>
      <c r="BO40" s="267"/>
      <c r="BP40" s="267"/>
      <c r="BQ40" s="267"/>
      <c r="BR40" s="267"/>
      <c r="BS40" s="267"/>
    </row>
    <row r="41" spans="1:71" s="452" customFormat="1" ht="27.75" customHeight="1">
      <c r="A41" s="424" t="s">
        <v>125</v>
      </c>
      <c r="B41" s="327"/>
      <c r="C41" s="328"/>
      <c r="D41" s="327"/>
      <c r="E41" s="300"/>
      <c r="F41" s="329"/>
      <c r="G41" s="450"/>
      <c r="H41" s="329"/>
      <c r="I41" s="300"/>
      <c r="J41" s="331"/>
      <c r="K41" s="426"/>
      <c r="L41" s="300"/>
      <c r="M41" s="333"/>
      <c r="N41" s="454"/>
      <c r="O41" s="300"/>
      <c r="P41" s="335"/>
      <c r="Q41" s="300"/>
      <c r="R41" s="336"/>
      <c r="S41" s="300"/>
      <c r="T41" s="427"/>
      <c r="U41" s="300"/>
      <c r="V41" s="337"/>
      <c r="W41" s="300"/>
      <c r="X41" s="450"/>
      <c r="Y41" s="300"/>
      <c r="Z41" s="435">
        <f>recette!Z35*Z$8</f>
        <v>0</v>
      </c>
      <c r="AA41" s="300"/>
      <c r="AB41" s="338"/>
      <c r="AC41" s="299"/>
      <c r="AD41" s="429"/>
      <c r="AE41" s="299"/>
      <c r="AF41" s="324"/>
      <c r="AG41" s="299"/>
      <c r="AH41" s="327"/>
      <c r="AI41" s="430"/>
      <c r="AJ41" s="267"/>
      <c r="AK41" s="299">
        <f>recette!AJ35*AK$8</f>
        <v>0</v>
      </c>
      <c r="AL41" s="299"/>
      <c r="AM41" s="299">
        <f>recette!AL35*AM$8</f>
        <v>0</v>
      </c>
      <c r="AN41" s="299">
        <f>recette!AM35*AN$8</f>
        <v>0</v>
      </c>
      <c r="AO41" s="443">
        <f>recette!AN34*AO$8</f>
        <v>0</v>
      </c>
      <c r="AP41" s="307">
        <f>recette!AO34*AP$8</f>
        <v>0</v>
      </c>
      <c r="AQ41" s="299">
        <f>recette!AP35*AQ$8</f>
        <v>0</v>
      </c>
      <c r="AR41" s="299"/>
      <c r="AS41" s="299"/>
      <c r="AT41" s="299"/>
      <c r="AU41" s="420"/>
      <c r="AX41" s="398">
        <f>SUM(B41:AK41)</f>
        <v>0</v>
      </c>
      <c r="AY41" s="267"/>
      <c r="AZ41" s="267"/>
      <c r="BA41" s="267"/>
      <c r="BB41" s="267"/>
      <c r="BC41" s="267"/>
      <c r="BD41" s="267"/>
      <c r="BE41" s="267"/>
      <c r="BF41" s="267"/>
      <c r="BG41" s="267"/>
      <c r="BH41" s="267"/>
      <c r="BI41" s="267"/>
      <c r="BJ41" s="267"/>
      <c r="BK41" s="267"/>
      <c r="BL41" s="267"/>
      <c r="BM41" s="267"/>
      <c r="BN41" s="267"/>
      <c r="BO41" s="267"/>
      <c r="BP41" s="267"/>
      <c r="BQ41" s="267"/>
      <c r="BR41" s="267"/>
      <c r="BS41" s="267"/>
    </row>
    <row r="42" spans="1:71" s="452" customFormat="1" ht="27.75" customHeight="1">
      <c r="A42" s="424" t="s">
        <v>280</v>
      </c>
      <c r="B42" s="327"/>
      <c r="C42" s="328"/>
      <c r="D42" s="327"/>
      <c r="E42" s="300"/>
      <c r="F42" s="329"/>
      <c r="G42" s="450"/>
      <c r="H42" s="329"/>
      <c r="I42" s="300"/>
      <c r="J42" s="331"/>
      <c r="K42" s="426"/>
      <c r="L42" s="300"/>
      <c r="M42" s="333"/>
      <c r="N42" s="454"/>
      <c r="O42" s="300"/>
      <c r="P42" s="335"/>
      <c r="Q42" s="300"/>
      <c r="R42" s="336"/>
      <c r="S42" s="300"/>
      <c r="T42" s="427"/>
      <c r="U42" s="300"/>
      <c r="V42" s="337"/>
      <c r="W42" s="300"/>
      <c r="X42" s="450"/>
      <c r="Y42" s="300"/>
      <c r="Z42" s="435">
        <f>recette!Z36*Z$8</f>
        <v>0</v>
      </c>
      <c r="AA42" s="300"/>
      <c r="AB42" s="338"/>
      <c r="AC42" s="299"/>
      <c r="AD42" s="429"/>
      <c r="AE42" s="299"/>
      <c r="AF42" s="324"/>
      <c r="AG42" s="299"/>
      <c r="AH42" s="327"/>
      <c r="AI42" s="430"/>
      <c r="AJ42" s="267"/>
      <c r="AK42" s="299">
        <f>recette!AJ36*AK$8</f>
        <v>0</v>
      </c>
      <c r="AL42" s="299"/>
      <c r="AM42" s="299">
        <f>recette!AL36*AM$8</f>
        <v>0</v>
      </c>
      <c r="AN42" s="299">
        <f>recette!AM36*AN$8</f>
        <v>0</v>
      </c>
      <c r="AO42" s="443">
        <f>recette!AN36*AO$8</f>
        <v>0</v>
      </c>
      <c r="AP42" s="307">
        <f>recette!AO35*AP$8</f>
        <v>0</v>
      </c>
      <c r="AQ42" s="299">
        <f>recette!AP36*AQ$8</f>
        <v>0</v>
      </c>
      <c r="AR42" s="308"/>
      <c r="AS42" s="304"/>
      <c r="AT42" s="444"/>
      <c r="AU42" s="420"/>
      <c r="AX42" s="398"/>
      <c r="AY42" s="267"/>
      <c r="AZ42" s="267"/>
      <c r="BA42" s="267"/>
      <c r="BB42" s="267"/>
      <c r="BC42" s="267"/>
      <c r="BD42" s="267"/>
      <c r="BE42" s="267"/>
      <c r="BF42" s="267"/>
      <c r="BG42" s="267"/>
      <c r="BH42" s="267"/>
      <c r="BI42" s="267"/>
      <c r="BJ42" s="267"/>
      <c r="BK42" s="267"/>
      <c r="BL42" s="267"/>
      <c r="BM42" s="267"/>
      <c r="BN42" s="267"/>
      <c r="BO42" s="267"/>
      <c r="BP42" s="267"/>
      <c r="BQ42" s="267"/>
      <c r="BR42" s="267"/>
      <c r="BS42" s="267"/>
    </row>
    <row r="43" spans="1:71" s="452" customFormat="1" ht="27.75" customHeight="1">
      <c r="A43" s="424" t="s">
        <v>148</v>
      </c>
      <c r="B43" s="327"/>
      <c r="C43" s="328"/>
      <c r="D43" s="327"/>
      <c r="E43" s="300"/>
      <c r="F43" s="329"/>
      <c r="G43" s="450"/>
      <c r="H43" s="329"/>
      <c r="I43" s="300"/>
      <c r="J43" s="331"/>
      <c r="K43" s="426"/>
      <c r="L43" s="300"/>
      <c r="M43" s="333"/>
      <c r="N43" s="454"/>
      <c r="O43" s="300"/>
      <c r="P43" s="335"/>
      <c r="Q43" s="300"/>
      <c r="R43" s="336"/>
      <c r="S43" s="300"/>
      <c r="T43" s="427"/>
      <c r="U43" s="300"/>
      <c r="V43" s="337"/>
      <c r="W43" s="300"/>
      <c r="X43" s="450"/>
      <c r="Y43" s="300"/>
      <c r="Z43" s="435">
        <f>recette!Z37*Z$8</f>
        <v>0</v>
      </c>
      <c r="AA43" s="300"/>
      <c r="AB43" s="338"/>
      <c r="AC43" s="299"/>
      <c r="AD43" s="429"/>
      <c r="AE43" s="299"/>
      <c r="AF43" s="324"/>
      <c r="AG43" s="299"/>
      <c r="AH43" s="327"/>
      <c r="AI43" s="430"/>
      <c r="AJ43" s="267"/>
      <c r="AK43" s="299">
        <f>recette!AJ37*AK$8</f>
        <v>0</v>
      </c>
      <c r="AL43" s="299"/>
      <c r="AM43" s="299">
        <f>recette!AL37*AM$8</f>
        <v>0</v>
      </c>
      <c r="AN43" s="299">
        <f>recette!AM37*AN$8</f>
        <v>0</v>
      </c>
      <c r="AO43" s="443"/>
      <c r="AP43" s="307">
        <f>recette!AO37*AP$8</f>
        <v>0</v>
      </c>
      <c r="AQ43" s="299">
        <f>recette!AP37*AQ$8</f>
        <v>0</v>
      </c>
      <c r="AR43" s="299"/>
      <c r="AS43" s="299"/>
      <c r="AT43" s="299"/>
      <c r="AU43" s="420"/>
      <c r="AX43" s="398"/>
      <c r="AY43" s="267"/>
      <c r="AZ43" s="267"/>
      <c r="BA43" s="267"/>
      <c r="BB43" s="267"/>
      <c r="BC43" s="267"/>
      <c r="BD43" s="267"/>
      <c r="BE43" s="267"/>
      <c r="BF43" s="267"/>
      <c r="BG43" s="267"/>
      <c r="BH43" s="267"/>
      <c r="BI43" s="267"/>
      <c r="BJ43" s="267"/>
      <c r="BK43" s="267"/>
      <c r="BL43" s="267"/>
      <c r="BM43" s="267"/>
      <c r="BN43" s="267"/>
      <c r="BO43" s="267"/>
      <c r="BP43" s="267"/>
      <c r="BQ43" s="267"/>
      <c r="BR43" s="267"/>
      <c r="BS43" s="267"/>
    </row>
    <row r="44" spans="1:71" s="452" customFormat="1" ht="27.75" customHeight="1">
      <c r="A44" s="455" t="s">
        <v>281</v>
      </c>
      <c r="B44" s="327"/>
      <c r="C44" s="328"/>
      <c r="D44" s="327"/>
      <c r="E44" s="300"/>
      <c r="F44" s="329"/>
      <c r="G44" s="450"/>
      <c r="H44" s="329"/>
      <c r="I44" s="300"/>
      <c r="J44" s="331"/>
      <c r="K44" s="426"/>
      <c r="L44" s="300"/>
      <c r="M44" s="333"/>
      <c r="N44" s="454"/>
      <c r="O44" s="300"/>
      <c r="P44" s="335"/>
      <c r="Q44" s="300"/>
      <c r="R44" s="336"/>
      <c r="S44" s="300"/>
      <c r="T44" s="427"/>
      <c r="U44" s="300"/>
      <c r="V44" s="337"/>
      <c r="W44" s="300"/>
      <c r="X44" s="450"/>
      <c r="Y44" s="300"/>
      <c r="Z44" s="435"/>
      <c r="AA44" s="300"/>
      <c r="AB44" s="338"/>
      <c r="AC44" s="299"/>
      <c r="AD44" s="429"/>
      <c r="AE44" s="299"/>
      <c r="AF44" s="324"/>
      <c r="AG44" s="299"/>
      <c r="AH44" s="327"/>
      <c r="AI44" s="430"/>
      <c r="AJ44" s="267"/>
      <c r="AK44" s="299"/>
      <c r="AL44" s="299"/>
      <c r="AM44" s="299"/>
      <c r="AN44" s="299"/>
      <c r="AO44" s="443">
        <f>recette!AN38*AO$8</f>
        <v>0</v>
      </c>
      <c r="AP44" s="307"/>
      <c r="AQ44" s="299"/>
      <c r="AR44" s="299"/>
      <c r="AS44" s="299"/>
      <c r="AT44" s="299"/>
      <c r="AU44" s="420"/>
      <c r="AX44" s="398"/>
      <c r="AY44" s="267"/>
      <c r="AZ44" s="267"/>
      <c r="BA44" s="267"/>
      <c r="BB44" s="267"/>
      <c r="BC44" s="267"/>
      <c r="BD44" s="267"/>
      <c r="BE44" s="267"/>
      <c r="BF44" s="267"/>
      <c r="BG44" s="267"/>
      <c r="BH44" s="267"/>
      <c r="BI44" s="267"/>
      <c r="BJ44" s="267"/>
      <c r="BK44" s="267"/>
      <c r="BL44" s="267"/>
      <c r="BM44" s="267"/>
      <c r="BN44" s="267"/>
      <c r="BO44" s="267"/>
      <c r="BP44" s="267"/>
      <c r="BQ44" s="267"/>
      <c r="BR44" s="267"/>
      <c r="BS44" s="267"/>
    </row>
    <row r="45" spans="1:71" s="452" customFormat="1" ht="27.75" customHeight="1">
      <c r="A45" s="455" t="s">
        <v>282</v>
      </c>
      <c r="B45" s="327"/>
      <c r="C45" s="328"/>
      <c r="D45" s="327"/>
      <c r="E45" s="300"/>
      <c r="F45" s="329"/>
      <c r="G45" s="450"/>
      <c r="H45" s="329"/>
      <c r="I45" s="300"/>
      <c r="J45" s="331"/>
      <c r="K45" s="426"/>
      <c r="L45" s="300"/>
      <c r="M45" s="333"/>
      <c r="N45" s="454"/>
      <c r="O45" s="300"/>
      <c r="P45" s="335"/>
      <c r="Q45" s="300"/>
      <c r="R45" s="336"/>
      <c r="S45" s="300"/>
      <c r="T45" s="427"/>
      <c r="U45" s="300"/>
      <c r="V45" s="337"/>
      <c r="W45" s="300"/>
      <c r="X45" s="450"/>
      <c r="Y45" s="300"/>
      <c r="Z45" s="435"/>
      <c r="AA45" s="300"/>
      <c r="AB45" s="338"/>
      <c r="AC45" s="299"/>
      <c r="AD45" s="429"/>
      <c r="AE45" s="299"/>
      <c r="AF45" s="324"/>
      <c r="AG45" s="299"/>
      <c r="AH45" s="327"/>
      <c r="AI45" s="430"/>
      <c r="AJ45" s="267"/>
      <c r="AK45" s="299"/>
      <c r="AL45" s="299"/>
      <c r="AM45" s="299"/>
      <c r="AN45" s="299"/>
      <c r="AO45" s="443">
        <f>recette!AN39*AO$8</f>
        <v>0</v>
      </c>
      <c r="AP45" s="307">
        <f>recette!AO38*AP$8</f>
        <v>0</v>
      </c>
      <c r="AQ45" s="299"/>
      <c r="AR45" s="299"/>
      <c r="AS45" s="299"/>
      <c r="AT45" s="299"/>
      <c r="AU45" s="420"/>
      <c r="AX45" s="398"/>
      <c r="AY45" s="267"/>
      <c r="AZ45" s="267"/>
      <c r="BA45" s="267"/>
      <c r="BB45" s="267"/>
      <c r="BC45" s="267"/>
      <c r="BD45" s="267"/>
      <c r="BE45" s="267"/>
      <c r="BF45" s="267"/>
      <c r="BG45" s="267"/>
      <c r="BH45" s="267"/>
      <c r="BI45" s="267"/>
      <c r="BJ45" s="267"/>
      <c r="BK45" s="267"/>
      <c r="BL45" s="267"/>
      <c r="BM45" s="267"/>
      <c r="BN45" s="267"/>
      <c r="BO45" s="267"/>
      <c r="BP45" s="267"/>
      <c r="BQ45" s="267"/>
      <c r="BR45" s="267"/>
      <c r="BS45" s="267"/>
    </row>
    <row r="46" spans="1:71" s="452" customFormat="1" ht="27.75" customHeight="1">
      <c r="A46" s="455" t="s">
        <v>283</v>
      </c>
      <c r="B46" s="327"/>
      <c r="C46" s="328"/>
      <c r="D46" s="327"/>
      <c r="E46" s="300"/>
      <c r="F46" s="329"/>
      <c r="G46" s="450"/>
      <c r="H46" s="329"/>
      <c r="I46" s="300"/>
      <c r="J46" s="331"/>
      <c r="K46" s="426"/>
      <c r="L46" s="300"/>
      <c r="M46" s="333"/>
      <c r="N46" s="454"/>
      <c r="O46" s="300"/>
      <c r="P46" s="335"/>
      <c r="Q46" s="300"/>
      <c r="R46" s="336"/>
      <c r="S46" s="300"/>
      <c r="T46" s="427"/>
      <c r="U46" s="300"/>
      <c r="V46" s="337"/>
      <c r="W46" s="300"/>
      <c r="X46" s="450"/>
      <c r="Y46" s="300"/>
      <c r="Z46" s="435"/>
      <c r="AA46" s="300"/>
      <c r="AB46" s="338"/>
      <c r="AC46" s="299"/>
      <c r="AD46" s="429"/>
      <c r="AE46" s="299"/>
      <c r="AF46" s="324"/>
      <c r="AG46" s="299"/>
      <c r="AH46" s="327"/>
      <c r="AI46" s="430"/>
      <c r="AJ46" s="267"/>
      <c r="AK46" s="299"/>
      <c r="AL46" s="299"/>
      <c r="AM46" s="299"/>
      <c r="AN46" s="299"/>
      <c r="AO46" s="443"/>
      <c r="AP46" s="307">
        <f>recette!AO40*AP$8</f>
        <v>0</v>
      </c>
      <c r="AQ46" s="299"/>
      <c r="AR46" s="299"/>
      <c r="AS46" s="299"/>
      <c r="AT46" s="299"/>
      <c r="AU46" s="420"/>
      <c r="AX46" s="398"/>
      <c r="AY46" s="267"/>
      <c r="AZ46" s="267"/>
      <c r="BA46" s="267"/>
      <c r="BB46" s="267"/>
      <c r="BC46" s="267"/>
      <c r="BD46" s="267"/>
      <c r="BE46" s="267"/>
      <c r="BF46" s="267"/>
      <c r="BG46" s="267"/>
      <c r="BH46" s="267"/>
      <c r="BI46" s="267"/>
      <c r="BJ46" s="267"/>
      <c r="BK46" s="267"/>
      <c r="BL46" s="267"/>
      <c r="BM46" s="267"/>
      <c r="BN46" s="267"/>
      <c r="BO46" s="267"/>
      <c r="BP46" s="267"/>
      <c r="BQ46" s="267"/>
      <c r="BR46" s="267"/>
      <c r="BS46" s="267"/>
    </row>
    <row r="47" spans="1:71" s="452" customFormat="1" ht="27.75" customHeight="1">
      <c r="A47" s="455" t="s">
        <v>284</v>
      </c>
      <c r="B47" s="327"/>
      <c r="C47" s="328"/>
      <c r="D47" s="327"/>
      <c r="E47" s="300"/>
      <c r="F47" s="329"/>
      <c r="G47" s="450"/>
      <c r="H47" s="329"/>
      <c r="I47" s="300"/>
      <c r="J47" s="331"/>
      <c r="K47" s="426"/>
      <c r="L47" s="300"/>
      <c r="M47" s="333"/>
      <c r="N47" s="454"/>
      <c r="O47" s="300"/>
      <c r="P47" s="335"/>
      <c r="Q47" s="300"/>
      <c r="R47" s="336"/>
      <c r="S47" s="300"/>
      <c r="T47" s="427"/>
      <c r="U47" s="300"/>
      <c r="V47" s="337"/>
      <c r="W47" s="300"/>
      <c r="X47" s="450"/>
      <c r="Y47" s="300"/>
      <c r="Z47" s="435"/>
      <c r="AA47" s="300"/>
      <c r="AB47" s="338"/>
      <c r="AC47" s="299"/>
      <c r="AD47" s="429"/>
      <c r="AE47" s="299"/>
      <c r="AF47" s="324"/>
      <c r="AG47" s="299"/>
      <c r="AH47" s="327"/>
      <c r="AI47" s="430"/>
      <c r="AJ47" s="267"/>
      <c r="AK47" s="299"/>
      <c r="AL47" s="299"/>
      <c r="AM47" s="299"/>
      <c r="AN47" s="299"/>
      <c r="AO47" s="443">
        <f>recette!AN40*AO$8</f>
        <v>0</v>
      </c>
      <c r="AP47" s="307">
        <f>recette!AO41*AP$8</f>
        <v>0</v>
      </c>
      <c r="AQ47" s="299"/>
      <c r="AR47" s="299"/>
      <c r="AS47" s="299"/>
      <c r="AT47" s="299"/>
      <c r="AU47" s="420"/>
      <c r="AX47" s="398"/>
      <c r="AY47" s="267"/>
      <c r="AZ47" s="267"/>
      <c r="BA47" s="267"/>
      <c r="BB47" s="267"/>
      <c r="BC47" s="267"/>
      <c r="BD47" s="267"/>
      <c r="BE47" s="267"/>
      <c r="BF47" s="267"/>
      <c r="BG47" s="267"/>
      <c r="BH47" s="267"/>
      <c r="BI47" s="267"/>
      <c r="BJ47" s="267"/>
      <c r="BK47" s="267"/>
      <c r="BL47" s="267"/>
      <c r="BM47" s="267"/>
      <c r="BN47" s="267"/>
      <c r="BO47" s="267"/>
      <c r="BP47" s="267"/>
      <c r="BQ47" s="267"/>
      <c r="BR47" s="267"/>
      <c r="BS47" s="267"/>
    </row>
    <row r="48" spans="1:71" s="452" customFormat="1" ht="27.75" customHeight="1">
      <c r="A48" s="424" t="s">
        <v>285</v>
      </c>
      <c r="B48" s="327"/>
      <c r="C48" s="328"/>
      <c r="D48" s="327"/>
      <c r="E48" s="300"/>
      <c r="F48" s="329"/>
      <c r="G48" s="450"/>
      <c r="H48" s="329"/>
      <c r="I48" s="300"/>
      <c r="J48" s="331"/>
      <c r="K48" s="426"/>
      <c r="L48" s="300"/>
      <c r="M48" s="333"/>
      <c r="N48" s="454"/>
      <c r="O48" s="300"/>
      <c r="P48" s="335"/>
      <c r="Q48" s="300"/>
      <c r="R48" s="336"/>
      <c r="S48" s="300"/>
      <c r="T48" s="427"/>
      <c r="U48" s="300"/>
      <c r="V48" s="337"/>
      <c r="W48" s="300"/>
      <c r="X48" s="450"/>
      <c r="Y48" s="300"/>
      <c r="Z48" s="435">
        <f>recette!Z42*Z$8</f>
        <v>0</v>
      </c>
      <c r="AA48" s="300"/>
      <c r="AB48" s="338"/>
      <c r="AC48" s="299"/>
      <c r="AD48" s="429"/>
      <c r="AE48" s="299"/>
      <c r="AF48" s="324"/>
      <c r="AG48" s="299"/>
      <c r="AH48" s="327"/>
      <c r="AI48" s="430"/>
      <c r="AJ48" s="267"/>
      <c r="AK48" s="299">
        <f>recette!AJ42*AK$8</f>
        <v>0</v>
      </c>
      <c r="AL48" s="299"/>
      <c r="AM48" s="299">
        <f>recette!AL42*AM$8</f>
        <v>0</v>
      </c>
      <c r="AN48" s="299">
        <f>recette!AM42*AN$8</f>
        <v>0</v>
      </c>
      <c r="AO48" s="443">
        <f>recette!AN41*AO$8</f>
        <v>0</v>
      </c>
      <c r="AP48" s="307"/>
      <c r="AQ48" s="299">
        <f>recette!AP42*AQ$8</f>
        <v>0</v>
      </c>
      <c r="AR48" s="308"/>
      <c r="AS48" s="299">
        <f>recette!AR42*AS$8</f>
        <v>0</v>
      </c>
      <c r="AT48" s="299">
        <f>recette!AS42*AT$8</f>
        <v>0</v>
      </c>
      <c r="AU48" s="420"/>
      <c r="AX48" s="398"/>
      <c r="AY48" s="267"/>
      <c r="AZ48" s="267"/>
      <c r="BA48" s="267"/>
      <c r="BB48" s="267"/>
      <c r="BC48" s="267"/>
      <c r="BD48" s="267"/>
      <c r="BE48" s="267"/>
      <c r="BF48" s="267"/>
      <c r="BG48" s="267"/>
      <c r="BH48" s="267"/>
      <c r="BI48" s="267"/>
      <c r="BJ48" s="267"/>
      <c r="BK48" s="267"/>
      <c r="BL48" s="267"/>
      <c r="BM48" s="267"/>
      <c r="BN48" s="267"/>
      <c r="BO48" s="267"/>
      <c r="BP48" s="267"/>
      <c r="BQ48" s="267"/>
      <c r="BR48" s="267"/>
      <c r="BS48" s="267"/>
    </row>
    <row r="49" spans="1:71" s="452" customFormat="1" ht="27.75" customHeight="1">
      <c r="A49" s="424" t="s">
        <v>286</v>
      </c>
      <c r="B49" s="327"/>
      <c r="C49" s="328"/>
      <c r="D49" s="327"/>
      <c r="E49" s="300"/>
      <c r="F49" s="329"/>
      <c r="G49" s="450"/>
      <c r="H49" s="329"/>
      <c r="I49" s="300"/>
      <c r="J49" s="331"/>
      <c r="K49" s="426"/>
      <c r="L49" s="300"/>
      <c r="M49" s="333"/>
      <c r="N49" s="454"/>
      <c r="O49" s="300"/>
      <c r="P49" s="335"/>
      <c r="Q49" s="300"/>
      <c r="R49" s="336"/>
      <c r="S49" s="300"/>
      <c r="T49" s="427"/>
      <c r="U49" s="300"/>
      <c r="V49" s="337"/>
      <c r="W49" s="300"/>
      <c r="X49" s="450"/>
      <c r="Y49" s="300"/>
      <c r="Z49" s="435">
        <f>recette!Z43*Z$8</f>
        <v>0</v>
      </c>
      <c r="AA49" s="300"/>
      <c r="AB49" s="338"/>
      <c r="AC49" s="299"/>
      <c r="AD49" s="429"/>
      <c r="AE49" s="299"/>
      <c r="AF49" s="324"/>
      <c r="AG49" s="299"/>
      <c r="AH49" s="327"/>
      <c r="AI49" s="430"/>
      <c r="AJ49" s="267"/>
      <c r="AK49" s="299">
        <f>recette!AJ43*AK$8</f>
        <v>0</v>
      </c>
      <c r="AL49" s="299"/>
      <c r="AM49" s="299">
        <f>recette!AL43*AM$8</f>
        <v>0</v>
      </c>
      <c r="AN49" s="299">
        <f>recette!AM43*AN$8</f>
        <v>0</v>
      </c>
      <c r="AO49" s="443">
        <f>recette!AN42*AO$8</f>
        <v>0</v>
      </c>
      <c r="AP49" s="307">
        <f>recette!AO42*AP$8</f>
        <v>0</v>
      </c>
      <c r="AQ49" s="299">
        <f>recette!AP43*AQ$8</f>
        <v>0</v>
      </c>
      <c r="AR49" s="299"/>
      <c r="AS49" s="299"/>
      <c r="AT49" s="299"/>
      <c r="AU49" s="420"/>
      <c r="AX49" s="398"/>
      <c r="AY49" s="267"/>
      <c r="AZ49" s="267"/>
      <c r="BA49" s="267"/>
      <c r="BB49" s="267"/>
      <c r="BC49" s="267"/>
      <c r="BD49" s="267"/>
      <c r="BE49" s="267"/>
      <c r="BF49" s="267"/>
      <c r="BG49" s="267"/>
      <c r="BH49" s="267"/>
      <c r="BI49" s="267"/>
      <c r="BJ49" s="267"/>
      <c r="BK49" s="267"/>
      <c r="BL49" s="267"/>
      <c r="BM49" s="267"/>
      <c r="BN49" s="267"/>
      <c r="BO49" s="267"/>
      <c r="BP49" s="267"/>
      <c r="BQ49" s="267"/>
      <c r="BR49" s="267"/>
      <c r="BS49" s="267"/>
    </row>
    <row r="50" spans="1:71" s="452" customFormat="1" ht="27.75" customHeight="1">
      <c r="A50" s="424" t="s">
        <v>328</v>
      </c>
      <c r="B50" s="327"/>
      <c r="C50" s="328"/>
      <c r="D50" s="327"/>
      <c r="E50" s="300"/>
      <c r="F50" s="329"/>
      <c r="G50" s="450"/>
      <c r="H50" s="329"/>
      <c r="I50" s="300"/>
      <c r="J50" s="331"/>
      <c r="K50" s="426"/>
      <c r="L50" s="300"/>
      <c r="M50" s="333"/>
      <c r="N50" s="454"/>
      <c r="O50" s="300"/>
      <c r="P50" s="335"/>
      <c r="Q50" s="300"/>
      <c r="R50" s="336"/>
      <c r="S50" s="300"/>
      <c r="T50" s="427"/>
      <c r="U50" s="300"/>
      <c r="V50" s="337"/>
      <c r="W50" s="300"/>
      <c r="X50" s="450"/>
      <c r="Y50" s="300"/>
      <c r="Z50" s="435">
        <f>recette!Z44*Z$8</f>
        <v>0</v>
      </c>
      <c r="AA50" s="300"/>
      <c r="AB50" s="338"/>
      <c r="AC50" s="299"/>
      <c r="AD50" s="429"/>
      <c r="AE50" s="299"/>
      <c r="AF50" s="324"/>
      <c r="AG50" s="299"/>
      <c r="AH50" s="327"/>
      <c r="AI50" s="430"/>
      <c r="AJ50" s="267"/>
      <c r="AK50" s="299">
        <f>recette!AJ44*AK$8</f>
        <v>0</v>
      </c>
      <c r="AL50" s="299"/>
      <c r="AM50" s="299">
        <f>recette!AL44*AM$8</f>
        <v>0</v>
      </c>
      <c r="AN50" s="299">
        <f>recette!AM44*AN$8</f>
        <v>0</v>
      </c>
      <c r="AO50" s="443">
        <f>recette!AN43*AO$8</f>
        <v>0</v>
      </c>
      <c r="AP50" s="307">
        <f>recette!AO43*AP$8</f>
        <v>0</v>
      </c>
      <c r="AQ50" s="299">
        <f>recette!AP44*AQ$8</f>
        <v>0</v>
      </c>
      <c r="AR50" s="299"/>
      <c r="AS50" s="304">
        <f>recette!AR44*AS$8</f>
        <v>0</v>
      </c>
      <c r="AT50" s="299"/>
      <c r="AU50" s="420"/>
      <c r="AX50" s="398"/>
      <c r="AY50" s="267"/>
      <c r="AZ50" s="267"/>
      <c r="BA50" s="267"/>
      <c r="BB50" s="267"/>
      <c r="BC50" s="267"/>
      <c r="BD50" s="267"/>
      <c r="BE50" s="267"/>
      <c r="BF50" s="267"/>
      <c r="BG50" s="267"/>
      <c r="BH50" s="267"/>
      <c r="BI50" s="267"/>
      <c r="BJ50" s="267"/>
      <c r="BK50" s="267"/>
      <c r="BL50" s="267"/>
      <c r="BM50" s="267"/>
      <c r="BN50" s="267"/>
      <c r="BO50" s="267"/>
      <c r="BP50" s="267"/>
      <c r="BQ50" s="267"/>
      <c r="BR50" s="267"/>
      <c r="BS50" s="267"/>
    </row>
    <row r="51" spans="1:71" s="267" customFormat="1" ht="27.75" customHeight="1">
      <c r="A51" s="245" t="s">
        <v>287</v>
      </c>
      <c r="B51" s="299">
        <f>recette!B45*B$8</f>
        <v>0</v>
      </c>
      <c r="C51" s="299">
        <f>recette!C45*C$8</f>
        <v>0</v>
      </c>
      <c r="D51" s="299">
        <f>recette!D45*D$8</f>
        <v>0</v>
      </c>
      <c r="E51" s="300"/>
      <c r="F51" s="299">
        <f>recette!F45*F$8</f>
        <v>0</v>
      </c>
      <c r="G51" s="433">
        <f>recette!G45*G$8</f>
        <v>0</v>
      </c>
      <c r="H51" s="299">
        <f>recette!H45*H$8</f>
        <v>0</v>
      </c>
      <c r="I51" s="300"/>
      <c r="J51" s="299">
        <f>recette!J45*J$8</f>
        <v>0</v>
      </c>
      <c r="K51" s="299">
        <f>recette!K45*K$8</f>
        <v>0</v>
      </c>
      <c r="L51" s="300"/>
      <c r="M51" s="299">
        <f>recette!M45*M$8</f>
        <v>0</v>
      </c>
      <c r="N51" s="299"/>
      <c r="O51" s="300"/>
      <c r="P51" s="299">
        <f>recette!P45*P$8</f>
        <v>0</v>
      </c>
      <c r="Q51" s="300"/>
      <c r="R51" s="299">
        <f>recette!R45*R$8</f>
        <v>0</v>
      </c>
      <c r="S51" s="300"/>
      <c r="T51" s="299">
        <f>recette!T45*T$8</f>
        <v>0</v>
      </c>
      <c r="U51" s="300"/>
      <c r="V51" s="299">
        <f>recette!V45*V$8</f>
        <v>0</v>
      </c>
      <c r="W51" s="300"/>
      <c r="X51" s="433">
        <f>recette!X45*X$8</f>
        <v>0</v>
      </c>
      <c r="Y51" s="300"/>
      <c r="Z51" s="433">
        <f>recette!Z45*Z$8</f>
        <v>0</v>
      </c>
      <c r="AA51" s="300"/>
      <c r="AB51" s="299">
        <f>recette!AB45*AB$8</f>
        <v>0</v>
      </c>
      <c r="AC51" s="299"/>
      <c r="AD51" s="299">
        <f>recette!AD45*AD$8</f>
        <v>0</v>
      </c>
      <c r="AE51" s="299"/>
      <c r="AF51" s="299">
        <f>recette!AF45*AF$8</f>
        <v>0</v>
      </c>
      <c r="AG51" s="299"/>
      <c r="AH51" s="299">
        <f>recette!AH45*AH$8</f>
        <v>0</v>
      </c>
      <c r="AI51" s="299">
        <f>recette!AI45*AI$8</f>
        <v>0</v>
      </c>
      <c r="AK51" s="299">
        <f>recette!AJ45*AK$8</f>
        <v>0</v>
      </c>
      <c r="AL51" s="299"/>
      <c r="AM51" s="299">
        <f>recette!AL45*AM$8</f>
        <v>0</v>
      </c>
      <c r="AN51" s="299">
        <f>recette!AM45*AN$8</f>
        <v>0</v>
      </c>
      <c r="AO51" s="299"/>
      <c r="AP51" s="299"/>
      <c r="AQ51" s="299">
        <f>recette!AP45*AQ$8</f>
        <v>0</v>
      </c>
      <c r="AR51" s="299"/>
      <c r="AS51" s="299"/>
      <c r="AT51" s="299"/>
      <c r="AU51" s="442"/>
      <c r="AX51" s="398">
        <f>SUM(B51:AK51)</f>
        <v>0</v>
      </c>
    </row>
    <row r="52" spans="1:71" ht="17.25" customHeight="1">
      <c r="A52" s="360" t="s">
        <v>289</v>
      </c>
      <c r="B52" s="361">
        <f>SUM(B9:B19)</f>
        <v>0</v>
      </c>
      <c r="C52" s="361">
        <f>SUM(C9:C19)</f>
        <v>0</v>
      </c>
      <c r="D52" s="361">
        <f>SUM(D9:D19)</f>
        <v>0</v>
      </c>
      <c r="E52" s="362"/>
      <c r="F52" s="361">
        <f>SUM(F9:F19)</f>
        <v>0</v>
      </c>
      <c r="G52" s="361">
        <f>SUM(G9:G19)</f>
        <v>0</v>
      </c>
      <c r="H52" s="361">
        <f>SUM(H9:H19)</f>
        <v>0</v>
      </c>
      <c r="I52" s="362"/>
      <c r="J52" s="361">
        <f>SUM(J9:J19)</f>
        <v>0</v>
      </c>
      <c r="K52" s="456">
        <f>SUM(K9:K19)</f>
        <v>0</v>
      </c>
      <c r="L52" s="362"/>
      <c r="M52" s="361">
        <f>SUM(M9:M19)</f>
        <v>0</v>
      </c>
      <c r="N52" s="361"/>
      <c r="O52" s="362"/>
      <c r="P52" s="361">
        <f>SUM(P9:P19)</f>
        <v>0</v>
      </c>
      <c r="Q52" s="362"/>
      <c r="R52" s="361">
        <f>SUM(R9:R19)</f>
        <v>0</v>
      </c>
      <c r="S52" s="362"/>
      <c r="T52" s="361">
        <f>SUM(T9:T19)</f>
        <v>0</v>
      </c>
      <c r="U52" s="362"/>
      <c r="V52" s="361">
        <f>SUM(V9:V19)</f>
        <v>0</v>
      </c>
      <c r="W52" s="362"/>
      <c r="X52" s="361">
        <f>SUM(X9:X19)</f>
        <v>0</v>
      </c>
      <c r="Y52" s="362"/>
      <c r="Z52" s="361">
        <f>SUM(Z9:Z19)</f>
        <v>0</v>
      </c>
      <c r="AA52" s="362"/>
      <c r="AB52" s="361">
        <f>SUM(AB9:AB19)</f>
        <v>0</v>
      </c>
      <c r="AC52" s="361"/>
      <c r="AD52" s="361">
        <f>SUM(AD9:AD19)</f>
        <v>0</v>
      </c>
      <c r="AE52" s="361"/>
      <c r="AF52" s="361">
        <f>SUM(AF9:AF19)</f>
        <v>0</v>
      </c>
      <c r="AG52" s="361"/>
      <c r="AH52" s="361">
        <f>SUM(AH9:AH19)</f>
        <v>0</v>
      </c>
      <c r="AI52" s="361">
        <f>SUM(AI9:AI19)</f>
        <v>0</v>
      </c>
      <c r="AK52" s="361">
        <f>SUM(AK9:AK19)</f>
        <v>0</v>
      </c>
      <c r="AL52" s="361"/>
      <c r="AM52" s="361">
        <f>SUM(AM9:AM28)</f>
        <v>0</v>
      </c>
      <c r="AN52" s="361">
        <f>SUM(AN9:AN28)</f>
        <v>0</v>
      </c>
      <c r="AO52" s="361">
        <f>SUM(AO9:AO19)</f>
        <v>0</v>
      </c>
      <c r="AP52" s="361">
        <f>SUM(AP9:AP19)</f>
        <v>0</v>
      </c>
      <c r="AQ52" s="361">
        <f>SUM(AQ9:AQ19)</f>
        <v>0</v>
      </c>
      <c r="AR52" s="361"/>
      <c r="AS52" s="361">
        <f>SUM(AS9:AS19)</f>
        <v>0</v>
      </c>
      <c r="AT52" s="361">
        <f>SUM(AT9:AT19)</f>
        <v>0</v>
      </c>
      <c r="AU52" s="442"/>
      <c r="AX52" s="398">
        <f>SUM(B52:AK52)</f>
        <v>0</v>
      </c>
    </row>
    <row r="53" spans="1:71" s="462" customFormat="1" ht="27.75" customHeight="1">
      <c r="A53" s="457" t="s">
        <v>291</v>
      </c>
      <c r="B53" s="458">
        <f>SUM(B9:B51)</f>
        <v>0</v>
      </c>
      <c r="C53" s="458">
        <f>SUM(C9:C51)</f>
        <v>0</v>
      </c>
      <c r="D53" s="458">
        <f>SUM(D9:D51)</f>
        <v>0</v>
      </c>
      <c r="E53" s="458"/>
      <c r="F53" s="458">
        <f>SUM(F9:F51)</f>
        <v>0</v>
      </c>
      <c r="G53" s="458">
        <f>SUM(G9:G51)</f>
        <v>0</v>
      </c>
      <c r="H53" s="458">
        <f>SUM(H9:H51)</f>
        <v>0</v>
      </c>
      <c r="I53" s="458"/>
      <c r="J53" s="458">
        <f>SUM(J9:J51)</f>
        <v>0</v>
      </c>
      <c r="K53" s="458">
        <f>SUM(K9:K51)</f>
        <v>0</v>
      </c>
      <c r="L53" s="458"/>
      <c r="M53" s="458">
        <f>SUM(M9:M51)</f>
        <v>0</v>
      </c>
      <c r="N53" s="458"/>
      <c r="O53" s="458"/>
      <c r="P53" s="458">
        <f>SUM(P9:P51)</f>
        <v>0</v>
      </c>
      <c r="Q53" s="458"/>
      <c r="R53" s="458">
        <f>SUM(R9:R51)</f>
        <v>0</v>
      </c>
      <c r="S53" s="458"/>
      <c r="T53" s="458">
        <f>SUM(T9:T51)</f>
        <v>0</v>
      </c>
      <c r="U53" s="458"/>
      <c r="V53" s="458">
        <f>SUM(V9:V51)</f>
        <v>0</v>
      </c>
      <c r="W53" s="459"/>
      <c r="X53" s="458">
        <f>SUM(X9:X51)</f>
        <v>0</v>
      </c>
      <c r="Y53" s="368"/>
      <c r="Z53" s="458">
        <f>SUM(Z9:Z51)</f>
        <v>0</v>
      </c>
      <c r="AA53" s="460"/>
      <c r="AB53" s="458">
        <f t="shared" ref="AB53:AT53" si="4">SUM(AB9:AB51)</f>
        <v>0</v>
      </c>
      <c r="AC53" s="458">
        <f t="shared" si="4"/>
        <v>0</v>
      </c>
      <c r="AD53" s="458">
        <f t="shared" si="4"/>
        <v>0</v>
      </c>
      <c r="AE53" s="458">
        <f t="shared" si="4"/>
        <v>0</v>
      </c>
      <c r="AF53" s="458">
        <f t="shared" si="4"/>
        <v>0</v>
      </c>
      <c r="AG53" s="458">
        <f t="shared" si="4"/>
        <v>0</v>
      </c>
      <c r="AH53" s="458">
        <f t="shared" si="4"/>
        <v>0</v>
      </c>
      <c r="AI53" s="458">
        <f t="shared" si="4"/>
        <v>0</v>
      </c>
      <c r="AJ53" s="458">
        <f t="shared" si="4"/>
        <v>0</v>
      </c>
      <c r="AK53" s="458">
        <f t="shared" si="4"/>
        <v>0</v>
      </c>
      <c r="AL53" s="458">
        <f t="shared" si="4"/>
        <v>0</v>
      </c>
      <c r="AM53" s="458">
        <f t="shared" si="4"/>
        <v>0</v>
      </c>
      <c r="AN53" s="458">
        <f t="shared" si="4"/>
        <v>0</v>
      </c>
      <c r="AO53" s="458">
        <f t="shared" si="4"/>
        <v>0</v>
      </c>
      <c r="AP53" s="458">
        <f t="shared" si="4"/>
        <v>0</v>
      </c>
      <c r="AQ53" s="458">
        <f t="shared" si="4"/>
        <v>0</v>
      </c>
      <c r="AR53" s="458">
        <f t="shared" si="4"/>
        <v>0</v>
      </c>
      <c r="AS53" s="458">
        <f t="shared" si="4"/>
        <v>0</v>
      </c>
      <c r="AT53" s="458">
        <f t="shared" si="4"/>
        <v>0</v>
      </c>
      <c r="AU53" s="461"/>
      <c r="AX53" s="398">
        <f>SUM(B53:AK53)</f>
        <v>0</v>
      </c>
    </row>
    <row r="54" spans="1:71" ht="27.75" customHeight="1">
      <c r="A54" s="420" t="s">
        <v>329</v>
      </c>
      <c r="B54" s="637">
        <f>SUM(B53:AT53)*0.001</f>
        <v>0</v>
      </c>
      <c r="C54" s="637"/>
      <c r="D54" s="637"/>
      <c r="E54" s="637"/>
      <c r="F54" s="637"/>
      <c r="G54" s="637"/>
      <c r="H54" s="637"/>
      <c r="I54" s="637"/>
      <c r="J54" s="637"/>
      <c r="K54" s="637"/>
      <c r="L54" s="637"/>
      <c r="M54" s="637"/>
      <c r="N54" s="637"/>
      <c r="O54" s="637"/>
      <c r="P54" s="637"/>
      <c r="Q54" s="637"/>
      <c r="R54" s="637"/>
      <c r="S54" s="637"/>
      <c r="T54" s="637"/>
      <c r="U54" s="637"/>
      <c r="V54" s="637"/>
      <c r="W54" s="637"/>
      <c r="X54" s="637"/>
      <c r="Y54" s="637"/>
      <c r="Z54" s="637"/>
      <c r="AA54" s="637"/>
      <c r="AB54" s="637"/>
      <c r="AC54" s="637"/>
      <c r="AD54" s="637"/>
      <c r="AE54" s="637"/>
      <c r="AF54" s="637"/>
      <c r="AG54" s="637"/>
      <c r="AH54" s="637"/>
      <c r="AI54" s="637"/>
      <c r="AJ54" s="637"/>
      <c r="AK54" s="637"/>
      <c r="AL54" s="637"/>
      <c r="AM54" s="637"/>
      <c r="AN54" s="463"/>
      <c r="AO54" s="463"/>
      <c r="AP54" s="463"/>
    </row>
    <row r="55" spans="1:71" ht="17.25" customHeight="1">
      <c r="X55" s="267"/>
      <c r="Z55" s="267"/>
    </row>
    <row r="56" spans="1:71" ht="17.25" customHeight="1">
      <c r="X56" s="267"/>
      <c r="Z56" s="267"/>
    </row>
    <row r="57" spans="1:71" ht="17.25" customHeight="1">
      <c r="X57" s="267"/>
      <c r="Z57" s="267"/>
    </row>
    <row r="58" spans="1:71" ht="17.25" customHeight="1">
      <c r="X58" s="267"/>
      <c r="Z58" s="267"/>
    </row>
    <row r="59" spans="1:71" ht="17.25" customHeight="1">
      <c r="X59" s="267"/>
      <c r="Z59" s="267"/>
    </row>
    <row r="60" spans="1:71" ht="17.25" customHeight="1">
      <c r="X60" s="267"/>
      <c r="Z60" s="267"/>
    </row>
    <row r="61" spans="1:71" ht="17.25" customHeight="1">
      <c r="X61" s="267"/>
      <c r="Z61" s="267"/>
    </row>
    <row r="62" spans="1:71" ht="17.25" customHeight="1">
      <c r="X62" s="267"/>
      <c r="Z62" s="267"/>
    </row>
    <row r="63" spans="1:71" ht="17.25" customHeight="1">
      <c r="X63" s="267"/>
      <c r="Z63" s="267"/>
    </row>
    <row r="64" spans="1:71" ht="17.25" customHeight="1">
      <c r="X64" s="267"/>
      <c r="Z64" s="267"/>
    </row>
    <row r="65" spans="24:26" ht="17.25" customHeight="1">
      <c r="X65" s="267"/>
      <c r="Z65" s="267"/>
    </row>
    <row r="66" spans="24:26" ht="17.25" customHeight="1">
      <c r="X66" s="267"/>
      <c r="Z66" s="267"/>
    </row>
    <row r="67" spans="24:26" ht="17.25" customHeight="1">
      <c r="X67" s="267"/>
      <c r="Z67" s="267"/>
    </row>
    <row r="68" spans="24:26" ht="17.25" customHeight="1">
      <c r="X68" s="267"/>
      <c r="Z68" s="267"/>
    </row>
    <row r="69" spans="24:26" ht="17.25" customHeight="1">
      <c r="X69" s="267"/>
      <c r="Z69" s="267"/>
    </row>
    <row r="70" spans="24:26" ht="17.25" customHeight="1">
      <c r="X70" s="267"/>
      <c r="Z70" s="267"/>
    </row>
    <row r="71" spans="24:26" ht="17.25" customHeight="1">
      <c r="X71" s="267"/>
      <c r="Z71" s="267"/>
    </row>
    <row r="72" spans="24:26" ht="17.25" customHeight="1">
      <c r="X72" s="267"/>
      <c r="Z72" s="267"/>
    </row>
    <row r="73" spans="24:26" ht="17.25" customHeight="1">
      <c r="X73" s="267"/>
      <c r="Z73" s="267"/>
    </row>
    <row r="74" spans="24:26" ht="17.25" customHeight="1">
      <c r="X74" s="267"/>
      <c r="Z74" s="267"/>
    </row>
    <row r="75" spans="24:26" ht="17.25" customHeight="1">
      <c r="X75" s="267"/>
      <c r="Z75" s="267"/>
    </row>
    <row r="76" spans="24:26" ht="17.25" customHeight="1">
      <c r="X76" s="267"/>
      <c r="Z76" s="267"/>
    </row>
    <row r="77" spans="24:26" ht="17.25" customHeight="1">
      <c r="X77" s="267"/>
      <c r="Z77" s="267"/>
    </row>
    <row r="78" spans="24:26" ht="17.25" customHeight="1">
      <c r="X78" s="267"/>
      <c r="Z78" s="267"/>
    </row>
    <row r="79" spans="24:26" ht="17.25" customHeight="1">
      <c r="X79" s="267"/>
      <c r="Z79" s="267"/>
    </row>
    <row r="80" spans="24:26" ht="17.25" customHeight="1">
      <c r="X80" s="267"/>
      <c r="Z80" s="267"/>
    </row>
    <row r="81" spans="24:26" ht="17.25" customHeight="1">
      <c r="X81" s="267"/>
      <c r="Z81" s="267"/>
    </row>
    <row r="82" spans="24:26" ht="17.25" customHeight="1">
      <c r="X82" s="267"/>
      <c r="Z82" s="267"/>
    </row>
    <row r="83" spans="24:26" ht="17.25" customHeight="1">
      <c r="X83" s="267"/>
      <c r="Z83" s="267"/>
    </row>
    <row r="84" spans="24:26" ht="17.25" customHeight="1">
      <c r="X84" s="267"/>
      <c r="Z84" s="267"/>
    </row>
    <row r="85" spans="24:26" ht="17.25" customHeight="1">
      <c r="X85" s="267"/>
      <c r="Z85" s="267"/>
    </row>
    <row r="86" spans="24:26" ht="17.25" customHeight="1">
      <c r="X86" s="267"/>
      <c r="Z86" s="267"/>
    </row>
    <row r="87" spans="24:26" ht="17.25" customHeight="1">
      <c r="X87" s="267"/>
      <c r="Z87" s="267"/>
    </row>
    <row r="88" spans="24:26" ht="17.25" customHeight="1">
      <c r="X88" s="267"/>
      <c r="Z88" s="267"/>
    </row>
    <row r="89" spans="24:26" ht="17.25" customHeight="1">
      <c r="X89" s="267"/>
      <c r="Z89" s="267"/>
    </row>
    <row r="90" spans="24:26" ht="17.25" customHeight="1">
      <c r="X90" s="267"/>
      <c r="Z90" s="267"/>
    </row>
    <row r="91" spans="24:26" ht="17.25" customHeight="1">
      <c r="X91" s="267"/>
      <c r="Z91" s="267"/>
    </row>
    <row r="92" spans="24:26" ht="17.25" customHeight="1">
      <c r="X92" s="267"/>
      <c r="Z92" s="267"/>
    </row>
    <row r="93" spans="24:26" ht="17.25" customHeight="1">
      <c r="X93" s="267"/>
      <c r="Z93" s="267"/>
    </row>
    <row r="94" spans="24:26" ht="17.25" customHeight="1">
      <c r="X94" s="267"/>
      <c r="Z94" s="267"/>
    </row>
    <row r="95" spans="24:26" ht="17.25" customHeight="1">
      <c r="X95" s="267"/>
      <c r="Z95" s="267"/>
    </row>
    <row r="96" spans="24:26" ht="17.25" customHeight="1">
      <c r="X96" s="267"/>
      <c r="Z96" s="267"/>
    </row>
    <row r="97" spans="24:26" ht="17.25" customHeight="1">
      <c r="X97" s="267"/>
      <c r="Z97" s="267"/>
    </row>
    <row r="98" spans="24:26" ht="17.25" customHeight="1">
      <c r="X98" s="267"/>
      <c r="Z98" s="267"/>
    </row>
    <row r="99" spans="24:26" ht="17.25" customHeight="1">
      <c r="X99" s="267"/>
      <c r="Z99" s="267"/>
    </row>
    <row r="100" spans="24:26" ht="17.25" customHeight="1">
      <c r="X100" s="267"/>
      <c r="Z100" s="267"/>
    </row>
    <row r="101" spans="24:26" ht="17.25" customHeight="1">
      <c r="X101" s="267"/>
      <c r="Z101" s="267"/>
    </row>
    <row r="102" spans="24:26" ht="17.25" customHeight="1">
      <c r="X102" s="267"/>
      <c r="Z102" s="267"/>
    </row>
    <row r="103" spans="24:26" ht="17.25" customHeight="1">
      <c r="X103" s="267"/>
      <c r="Z103" s="267"/>
    </row>
    <row r="104" spans="24:26" ht="17.25" customHeight="1">
      <c r="X104" s="267"/>
      <c r="Z104" s="267"/>
    </row>
    <row r="105" spans="24:26" ht="17.25" customHeight="1">
      <c r="X105" s="267"/>
      <c r="Z105" s="267"/>
    </row>
    <row r="106" spans="24:26" ht="17.25" customHeight="1">
      <c r="X106" s="267"/>
      <c r="Z106" s="267"/>
    </row>
    <row r="107" spans="24:26" ht="17.25" customHeight="1">
      <c r="X107" s="267"/>
      <c r="Z107" s="267"/>
    </row>
    <row r="108" spans="24:26" ht="17.25" customHeight="1">
      <c r="X108" s="267"/>
      <c r="Z108" s="267"/>
    </row>
    <row r="109" spans="24:26" ht="17.25" customHeight="1">
      <c r="X109" s="267"/>
      <c r="Z109" s="267"/>
    </row>
    <row r="110" spans="24:26" ht="17.25" customHeight="1">
      <c r="X110" s="267"/>
      <c r="Z110" s="267"/>
    </row>
    <row r="111" spans="24:26" ht="17.25" customHeight="1">
      <c r="X111" s="267"/>
      <c r="Z111" s="267"/>
    </row>
    <row r="112" spans="24:26" ht="17.25" customHeight="1">
      <c r="X112" s="267"/>
      <c r="Z112" s="267"/>
    </row>
    <row r="113" spans="24:26" ht="17.25" customHeight="1">
      <c r="X113" s="267"/>
      <c r="Z113" s="267"/>
    </row>
    <row r="114" spans="24:26" ht="17.25" customHeight="1">
      <c r="X114" s="267"/>
      <c r="Z114" s="267"/>
    </row>
    <row r="115" spans="24:26" ht="17.25" customHeight="1">
      <c r="X115" s="267"/>
      <c r="Z115" s="267"/>
    </row>
    <row r="116" spans="24:26" ht="17.25" customHeight="1">
      <c r="X116" s="267"/>
      <c r="Z116" s="267"/>
    </row>
    <row r="117" spans="24:26" ht="17.25" customHeight="1">
      <c r="X117" s="267"/>
      <c r="Z117" s="267"/>
    </row>
    <row r="118" spans="24:26" ht="17.25" customHeight="1">
      <c r="X118" s="267"/>
      <c r="Z118" s="267"/>
    </row>
    <row r="119" spans="24:26" ht="17.25" customHeight="1">
      <c r="X119" s="267"/>
      <c r="Z119" s="267"/>
    </row>
    <row r="120" spans="24:26" ht="17.25" customHeight="1">
      <c r="X120" s="267"/>
      <c r="Z120" s="267"/>
    </row>
    <row r="121" spans="24:26" ht="17.25" customHeight="1">
      <c r="X121" s="267"/>
      <c r="Z121" s="267"/>
    </row>
    <row r="122" spans="24:26" ht="17.25" customHeight="1">
      <c r="X122" s="267"/>
      <c r="Z122" s="267"/>
    </row>
    <row r="123" spans="24:26" ht="17.25" customHeight="1">
      <c r="X123" s="267"/>
      <c r="Z123" s="267"/>
    </row>
    <row r="124" spans="24:26" ht="17.25" customHeight="1">
      <c r="X124" s="267"/>
      <c r="Z124" s="267"/>
    </row>
    <row r="125" spans="24:26" ht="17.25" customHeight="1">
      <c r="X125" s="267"/>
      <c r="Z125" s="267"/>
    </row>
    <row r="126" spans="24:26" ht="17.25" customHeight="1">
      <c r="X126" s="267"/>
      <c r="Z126" s="267"/>
    </row>
    <row r="127" spans="24:26" ht="17.25" customHeight="1">
      <c r="X127" s="267"/>
      <c r="Z127" s="267"/>
    </row>
    <row r="128" spans="24:26" ht="17.25" customHeight="1">
      <c r="X128" s="267"/>
      <c r="Z128" s="267"/>
    </row>
    <row r="129" spans="24:26" ht="17.25" customHeight="1">
      <c r="X129" s="267"/>
      <c r="Z129" s="267"/>
    </row>
    <row r="130" spans="24:26" ht="17.25" customHeight="1">
      <c r="X130" s="267"/>
      <c r="Z130" s="267"/>
    </row>
    <row r="131" spans="24:26" ht="17.25" customHeight="1">
      <c r="X131" s="267"/>
      <c r="Z131" s="267"/>
    </row>
    <row r="132" spans="24:26" ht="17.25" customHeight="1">
      <c r="X132" s="267"/>
      <c r="Z132" s="267"/>
    </row>
    <row r="133" spans="24:26" ht="17.25" customHeight="1">
      <c r="X133" s="267"/>
      <c r="Z133" s="267"/>
    </row>
    <row r="134" spans="24:26" ht="17.25" customHeight="1">
      <c r="X134" s="267"/>
      <c r="Z134" s="267"/>
    </row>
    <row r="135" spans="24:26" ht="17.25" customHeight="1">
      <c r="X135" s="267"/>
      <c r="Z135" s="267"/>
    </row>
    <row r="136" spans="24:26" ht="17.25" customHeight="1">
      <c r="X136" s="267"/>
      <c r="Z136" s="267"/>
    </row>
    <row r="137" spans="24:26" ht="17.25" customHeight="1">
      <c r="X137" s="267"/>
      <c r="Z137" s="267"/>
    </row>
    <row r="138" spans="24:26" ht="17.25" customHeight="1">
      <c r="X138" s="267"/>
      <c r="Z138" s="267"/>
    </row>
    <row r="139" spans="24:26" ht="17.25" customHeight="1">
      <c r="X139" s="267"/>
      <c r="Z139" s="267"/>
    </row>
    <row r="140" spans="24:26" ht="17.25" customHeight="1">
      <c r="X140" s="267"/>
      <c r="Z140" s="267"/>
    </row>
    <row r="141" spans="24:26" ht="17.25" customHeight="1">
      <c r="X141" s="267"/>
      <c r="Z141" s="267"/>
    </row>
    <row r="142" spans="24:26" ht="17.25" customHeight="1">
      <c r="X142" s="267"/>
      <c r="Z142" s="267"/>
    </row>
    <row r="143" spans="24:26" ht="17.25" customHeight="1">
      <c r="X143" s="267"/>
      <c r="Z143" s="267"/>
    </row>
    <row r="144" spans="24:26" ht="17.25" customHeight="1">
      <c r="X144" s="267"/>
      <c r="Z144" s="267"/>
    </row>
    <row r="145" spans="24:26" ht="17.25" customHeight="1">
      <c r="X145" s="267"/>
      <c r="Z145" s="267"/>
    </row>
    <row r="146" spans="24:26" ht="17.25" customHeight="1">
      <c r="X146" s="267"/>
      <c r="Z146" s="267"/>
    </row>
    <row r="147" spans="24:26" ht="17.25" customHeight="1">
      <c r="X147" s="267"/>
      <c r="Z147" s="267"/>
    </row>
    <row r="148" spans="24:26" ht="17.25" customHeight="1">
      <c r="X148" s="267"/>
      <c r="Z148" s="267"/>
    </row>
    <row r="149" spans="24:26" ht="17.25" customHeight="1">
      <c r="X149" s="267"/>
      <c r="Z149" s="267"/>
    </row>
    <row r="150" spans="24:26" ht="17.25" customHeight="1">
      <c r="X150" s="267"/>
      <c r="Z150" s="267"/>
    </row>
    <row r="151" spans="24:26" ht="17.25" customHeight="1">
      <c r="X151" s="267"/>
      <c r="Z151" s="267"/>
    </row>
    <row r="152" spans="24:26" ht="17.25" customHeight="1">
      <c r="X152" s="267"/>
      <c r="Z152" s="267"/>
    </row>
    <row r="153" spans="24:26" ht="17.25" customHeight="1">
      <c r="X153" s="267"/>
      <c r="Z153" s="267"/>
    </row>
    <row r="154" spans="24:26" ht="17.25" customHeight="1">
      <c r="X154" s="267"/>
      <c r="Z154" s="267"/>
    </row>
    <row r="155" spans="24:26" ht="17.25" customHeight="1">
      <c r="X155" s="267"/>
      <c r="Z155" s="267"/>
    </row>
    <row r="156" spans="24:26" ht="17.25" customHeight="1">
      <c r="X156" s="267"/>
      <c r="Z156" s="267"/>
    </row>
    <row r="157" spans="24:26" ht="17.25" customHeight="1">
      <c r="X157" s="267"/>
      <c r="Z157" s="267"/>
    </row>
    <row r="158" spans="24:26" ht="17.25" customHeight="1">
      <c r="X158" s="267"/>
      <c r="Z158" s="267"/>
    </row>
    <row r="159" spans="24:26" ht="17.25" customHeight="1">
      <c r="X159" s="267"/>
      <c r="Z159" s="267"/>
    </row>
    <row r="160" spans="24:26" ht="17.25" customHeight="1">
      <c r="X160" s="267"/>
      <c r="Z160" s="267"/>
    </row>
    <row r="161" spans="24:26" ht="17.25" customHeight="1">
      <c r="X161" s="267"/>
      <c r="Z161" s="267"/>
    </row>
    <row r="162" spans="24:26" ht="17.25" customHeight="1">
      <c r="X162" s="267"/>
      <c r="Z162" s="267"/>
    </row>
    <row r="163" spans="24:26" ht="17.25" customHeight="1">
      <c r="X163" s="267"/>
      <c r="Z163" s="267"/>
    </row>
    <row r="164" spans="24:26" ht="17.25" customHeight="1">
      <c r="X164" s="267"/>
      <c r="Z164" s="267"/>
    </row>
    <row r="165" spans="24:26" ht="17.25" customHeight="1">
      <c r="X165" s="267"/>
      <c r="Z165" s="267"/>
    </row>
    <row r="166" spans="24:26" ht="17.25" customHeight="1">
      <c r="X166" s="267"/>
      <c r="Z166" s="267"/>
    </row>
    <row r="167" spans="24:26" ht="17.25" customHeight="1">
      <c r="X167" s="267"/>
      <c r="Z167" s="267"/>
    </row>
    <row r="168" spans="24:26" ht="17.25" customHeight="1">
      <c r="X168" s="267"/>
      <c r="Z168" s="267"/>
    </row>
    <row r="169" spans="24:26" ht="17.25" customHeight="1">
      <c r="X169" s="267"/>
      <c r="Z169" s="267"/>
    </row>
    <row r="170" spans="24:26" ht="17.25" customHeight="1">
      <c r="X170" s="267"/>
      <c r="Z170" s="267"/>
    </row>
    <row r="171" spans="24:26" ht="17.25" customHeight="1">
      <c r="X171" s="267"/>
      <c r="Z171" s="267"/>
    </row>
    <row r="172" spans="24:26" ht="17.25" customHeight="1">
      <c r="X172" s="267"/>
      <c r="Z172" s="267"/>
    </row>
    <row r="173" spans="24:26" ht="17.25" customHeight="1">
      <c r="X173" s="267"/>
      <c r="Z173" s="267"/>
    </row>
    <row r="174" spans="24:26" ht="17.25" customHeight="1">
      <c r="X174" s="267"/>
      <c r="Z174" s="267"/>
    </row>
    <row r="175" spans="24:26" ht="17.25" customHeight="1">
      <c r="X175" s="267"/>
      <c r="Z175" s="267"/>
    </row>
    <row r="176" spans="24:26" ht="17.25" customHeight="1">
      <c r="X176" s="267"/>
      <c r="Z176" s="267"/>
    </row>
    <row r="177" spans="24:26" ht="17.25" customHeight="1">
      <c r="X177" s="267"/>
      <c r="Z177" s="267"/>
    </row>
    <row r="178" spans="24:26" ht="17.25" customHeight="1">
      <c r="X178" s="267"/>
      <c r="Z178" s="267"/>
    </row>
    <row r="179" spans="24:26" ht="17.25" customHeight="1">
      <c r="X179" s="267"/>
      <c r="Z179" s="267"/>
    </row>
    <row r="180" spans="24:26" ht="17.25" customHeight="1">
      <c r="X180" s="267"/>
      <c r="Z180" s="267"/>
    </row>
    <row r="181" spans="24:26" ht="17.25" customHeight="1">
      <c r="X181" s="267"/>
      <c r="Z181" s="267"/>
    </row>
    <row r="182" spans="24:26" ht="17.25" customHeight="1">
      <c r="X182" s="267"/>
      <c r="Z182" s="267"/>
    </row>
    <row r="183" spans="24:26" ht="17.25" customHeight="1">
      <c r="X183" s="267"/>
      <c r="Z183" s="267"/>
    </row>
    <row r="184" spans="24:26" ht="17.25" customHeight="1">
      <c r="X184" s="267"/>
      <c r="Z184" s="267"/>
    </row>
    <row r="185" spans="24:26" ht="17.25" customHeight="1">
      <c r="X185" s="267"/>
      <c r="Z185" s="267"/>
    </row>
    <row r="186" spans="24:26" ht="17.25" customHeight="1">
      <c r="X186" s="267"/>
      <c r="Z186" s="267"/>
    </row>
    <row r="187" spans="24:26" ht="17.25" customHeight="1">
      <c r="X187" s="267"/>
      <c r="Z187" s="267"/>
    </row>
    <row r="188" spans="24:26" ht="17.25" customHeight="1">
      <c r="X188" s="267"/>
      <c r="Z188" s="267"/>
    </row>
    <row r="189" spans="24:26" ht="17.25" customHeight="1">
      <c r="X189" s="267"/>
      <c r="Z189" s="267"/>
    </row>
    <row r="190" spans="24:26" ht="17.25" customHeight="1">
      <c r="X190" s="267"/>
      <c r="Z190" s="267"/>
    </row>
    <row r="191" spans="24:26" ht="17.25" customHeight="1">
      <c r="X191" s="267"/>
      <c r="Z191" s="267"/>
    </row>
    <row r="192" spans="24:26" ht="17.25" customHeight="1">
      <c r="X192" s="267"/>
      <c r="Z192" s="267"/>
    </row>
    <row r="193" spans="24:26" ht="17.25" customHeight="1">
      <c r="X193" s="267"/>
      <c r="Z193" s="267"/>
    </row>
    <row r="194" spans="24:26" ht="17.25" customHeight="1">
      <c r="X194" s="267"/>
      <c r="Z194" s="267"/>
    </row>
    <row r="195" spans="24:26" ht="17.25" customHeight="1">
      <c r="X195" s="267"/>
      <c r="Z195" s="267"/>
    </row>
    <row r="196" spans="24:26" ht="17.25" customHeight="1">
      <c r="X196" s="267"/>
      <c r="Z196" s="267"/>
    </row>
    <row r="197" spans="24:26" ht="17.25" customHeight="1">
      <c r="X197" s="267"/>
      <c r="Z197" s="267"/>
    </row>
    <row r="198" spans="24:26" ht="17.25" customHeight="1">
      <c r="X198" s="267"/>
      <c r="Z198" s="267"/>
    </row>
    <row r="199" spans="24:26" ht="17.25" customHeight="1">
      <c r="X199" s="267"/>
      <c r="Z199" s="267"/>
    </row>
    <row r="200" spans="24:26" ht="17.25" customHeight="1">
      <c r="X200" s="267"/>
      <c r="Z200" s="267"/>
    </row>
    <row r="201" spans="24:26" ht="17.25" customHeight="1">
      <c r="X201" s="267"/>
      <c r="Z201" s="267"/>
    </row>
    <row r="202" spans="24:26" ht="17.25" customHeight="1">
      <c r="X202" s="267"/>
      <c r="Z202" s="267"/>
    </row>
    <row r="203" spans="24:26" ht="17.25" customHeight="1">
      <c r="X203" s="267"/>
      <c r="Z203" s="267"/>
    </row>
    <row r="204" spans="24:26" ht="17.25" customHeight="1">
      <c r="X204" s="267"/>
      <c r="Z204" s="267"/>
    </row>
    <row r="205" spans="24:26" ht="17.25" customHeight="1">
      <c r="X205" s="267"/>
      <c r="Z205" s="267"/>
    </row>
    <row r="206" spans="24:26" ht="17.25" customHeight="1">
      <c r="X206" s="267"/>
      <c r="Z206" s="267"/>
    </row>
    <row r="207" spans="24:26" ht="17.25" customHeight="1">
      <c r="X207" s="267"/>
      <c r="Z207" s="267"/>
    </row>
    <row r="208" spans="24:26" ht="17.25" customHeight="1">
      <c r="X208" s="267"/>
      <c r="Z208" s="267"/>
    </row>
    <row r="209" spans="24:26" ht="17.25" customHeight="1">
      <c r="X209" s="267"/>
      <c r="Z209" s="267"/>
    </row>
    <row r="210" spans="24:26" ht="17.25" customHeight="1">
      <c r="X210" s="267"/>
      <c r="Z210" s="267"/>
    </row>
    <row r="211" spans="24:26" ht="17.25" customHeight="1">
      <c r="X211" s="267"/>
      <c r="Z211" s="267"/>
    </row>
    <row r="212" spans="24:26" ht="17.25" customHeight="1">
      <c r="X212" s="267"/>
      <c r="Z212" s="267"/>
    </row>
    <row r="213" spans="24:26" ht="17.25" customHeight="1">
      <c r="X213" s="267"/>
      <c r="Z213" s="267"/>
    </row>
    <row r="214" spans="24:26" ht="17.25" customHeight="1">
      <c r="X214" s="267"/>
      <c r="Z214" s="267"/>
    </row>
    <row r="215" spans="24:26" ht="17.25" customHeight="1">
      <c r="X215" s="267"/>
      <c r="Z215" s="267"/>
    </row>
    <row r="216" spans="24:26" ht="17.25" customHeight="1">
      <c r="X216" s="267"/>
      <c r="Z216" s="267"/>
    </row>
    <row r="217" spans="24:26" ht="17.25" customHeight="1">
      <c r="X217" s="267"/>
      <c r="Z217" s="267"/>
    </row>
    <row r="218" spans="24:26" ht="17.25" customHeight="1">
      <c r="X218" s="267"/>
      <c r="Z218" s="267"/>
    </row>
    <row r="219" spans="24:26" ht="17.25" customHeight="1">
      <c r="X219" s="267"/>
      <c r="Z219" s="267"/>
    </row>
    <row r="220" spans="24:26" ht="17.25" customHeight="1">
      <c r="X220" s="267"/>
      <c r="Z220" s="267"/>
    </row>
    <row r="221" spans="24:26" ht="17.25" customHeight="1">
      <c r="X221" s="267"/>
      <c r="Z221" s="267"/>
    </row>
    <row r="222" spans="24:26" ht="17.25" customHeight="1">
      <c r="X222" s="267"/>
      <c r="Z222" s="267"/>
    </row>
    <row r="223" spans="24:26" ht="17.25" customHeight="1">
      <c r="X223" s="267"/>
      <c r="Z223" s="267"/>
    </row>
    <row r="224" spans="24:26" ht="17.25" customHeight="1">
      <c r="X224" s="267"/>
      <c r="Z224" s="267"/>
    </row>
    <row r="225" spans="24:26" ht="17.25" customHeight="1">
      <c r="X225" s="267"/>
      <c r="Z225" s="267"/>
    </row>
    <row r="226" spans="24:26" ht="17.25" customHeight="1">
      <c r="X226" s="267"/>
      <c r="Z226" s="267"/>
    </row>
    <row r="227" spans="24:26" ht="17.25" customHeight="1">
      <c r="X227" s="267"/>
      <c r="Z227" s="267"/>
    </row>
    <row r="228" spans="24:26" ht="17.25" customHeight="1">
      <c r="X228" s="267"/>
      <c r="Z228" s="267"/>
    </row>
    <row r="229" spans="24:26" ht="17.25" customHeight="1">
      <c r="X229" s="267"/>
      <c r="Z229" s="267"/>
    </row>
    <row r="230" spans="24:26" ht="17.25" customHeight="1">
      <c r="X230" s="267"/>
      <c r="Z230" s="267"/>
    </row>
    <row r="231" spans="24:26" ht="17.25" customHeight="1">
      <c r="X231" s="267"/>
      <c r="Z231" s="267"/>
    </row>
    <row r="232" spans="24:26" ht="17.25" customHeight="1">
      <c r="X232" s="267"/>
      <c r="Z232" s="267"/>
    </row>
    <row r="233" spans="24:26" ht="17.25" customHeight="1">
      <c r="X233" s="267"/>
      <c r="Z233" s="267"/>
    </row>
    <row r="234" spans="24:26" ht="17.25" customHeight="1">
      <c r="X234" s="267"/>
      <c r="Z234" s="267"/>
    </row>
    <row r="235" spans="24:26" ht="17.25" customHeight="1">
      <c r="X235" s="267"/>
      <c r="Z235" s="267"/>
    </row>
    <row r="236" spans="24:26" ht="17.25" customHeight="1">
      <c r="X236" s="267"/>
      <c r="Z236" s="267"/>
    </row>
    <row r="237" spans="24:26" ht="17.25" customHeight="1">
      <c r="X237" s="267"/>
      <c r="Z237" s="267"/>
    </row>
    <row r="238" spans="24:26" ht="17.25" customHeight="1">
      <c r="X238" s="267"/>
      <c r="Z238" s="267"/>
    </row>
    <row r="239" spans="24:26" ht="17.25" customHeight="1">
      <c r="X239" s="267"/>
      <c r="Z239" s="267"/>
    </row>
    <row r="240" spans="24:26" ht="17.25" customHeight="1">
      <c r="X240" s="267"/>
      <c r="Z240" s="267"/>
    </row>
    <row r="241" spans="24:26" ht="17.25" customHeight="1">
      <c r="X241" s="267"/>
      <c r="Z241" s="267"/>
    </row>
    <row r="242" spans="24:26" ht="17.25" customHeight="1">
      <c r="X242" s="267"/>
      <c r="Z242" s="267"/>
    </row>
    <row r="243" spans="24:26" ht="17.25" customHeight="1">
      <c r="X243" s="267"/>
      <c r="Z243" s="267"/>
    </row>
    <row r="244" spans="24:26" ht="17.25" customHeight="1">
      <c r="X244" s="267"/>
      <c r="Z244" s="267"/>
    </row>
    <row r="245" spans="24:26" ht="17.25" customHeight="1">
      <c r="X245" s="267"/>
      <c r="Z245" s="267"/>
    </row>
    <row r="246" spans="24:26" ht="17.25" customHeight="1">
      <c r="X246" s="267"/>
      <c r="Z246" s="267"/>
    </row>
    <row r="247" spans="24:26" ht="17.25" customHeight="1">
      <c r="X247" s="267"/>
      <c r="Z247" s="267"/>
    </row>
    <row r="248" spans="24:26" ht="17.25" customHeight="1">
      <c r="X248" s="267"/>
      <c r="Z248" s="267"/>
    </row>
    <row r="249" spans="24:26" ht="17.25" customHeight="1">
      <c r="X249" s="267"/>
      <c r="Z249" s="267"/>
    </row>
    <row r="250" spans="24:26" ht="17.25" customHeight="1">
      <c r="X250" s="267"/>
      <c r="Z250" s="267"/>
    </row>
    <row r="251" spans="24:26" ht="17.25" customHeight="1">
      <c r="X251" s="267"/>
      <c r="Z251" s="267"/>
    </row>
    <row r="252" spans="24:26" ht="17.25" customHeight="1">
      <c r="X252" s="267"/>
      <c r="Z252" s="267"/>
    </row>
    <row r="253" spans="24:26" ht="17.25" customHeight="1">
      <c r="X253" s="267"/>
      <c r="Z253" s="267"/>
    </row>
    <row r="254" spans="24:26" ht="17.25" customHeight="1">
      <c r="X254" s="267"/>
      <c r="Z254" s="267"/>
    </row>
    <row r="255" spans="24:26" ht="17.25" customHeight="1">
      <c r="X255" s="267"/>
      <c r="Z255" s="267"/>
    </row>
    <row r="256" spans="24:26" ht="17.25" customHeight="1">
      <c r="X256" s="267"/>
      <c r="Z256" s="267"/>
    </row>
    <row r="257" spans="24:26" ht="17.25" customHeight="1">
      <c r="X257" s="267"/>
      <c r="Z257" s="267"/>
    </row>
    <row r="258" spans="24:26" ht="17.25" customHeight="1">
      <c r="X258" s="267"/>
      <c r="Z258" s="267"/>
    </row>
    <row r="259" spans="24:26" ht="17.25" customHeight="1">
      <c r="X259" s="267"/>
      <c r="Z259" s="267"/>
    </row>
    <row r="260" spans="24:26" ht="17.25" customHeight="1">
      <c r="X260" s="267"/>
      <c r="Z260" s="267"/>
    </row>
    <row r="261" spans="24:26" ht="17.25" customHeight="1">
      <c r="X261" s="267"/>
      <c r="Z261" s="267"/>
    </row>
    <row r="262" spans="24:26" ht="17.25" customHeight="1">
      <c r="X262" s="267"/>
      <c r="Z262" s="267"/>
    </row>
    <row r="263" spans="24:26" ht="17.25" customHeight="1">
      <c r="X263" s="267"/>
      <c r="Z263" s="267"/>
    </row>
    <row r="264" spans="24:26" ht="17.25" customHeight="1">
      <c r="X264" s="267"/>
      <c r="Z264" s="267"/>
    </row>
    <row r="265" spans="24:26" ht="17.25" customHeight="1">
      <c r="X265" s="267"/>
      <c r="Z265" s="267"/>
    </row>
    <row r="266" spans="24:26" ht="17.25" customHeight="1">
      <c r="X266" s="267"/>
      <c r="Z266" s="267"/>
    </row>
    <row r="267" spans="24:26" ht="17.25" customHeight="1">
      <c r="X267" s="267"/>
      <c r="Z267" s="267"/>
    </row>
    <row r="268" spans="24:26" ht="17.25" customHeight="1">
      <c r="X268" s="267"/>
      <c r="Z268" s="267"/>
    </row>
    <row r="269" spans="24:26" ht="17.25" customHeight="1">
      <c r="X269" s="267"/>
      <c r="Z269" s="267"/>
    </row>
    <row r="270" spans="24:26" ht="17.25" customHeight="1">
      <c r="X270" s="267"/>
      <c r="Z270" s="267"/>
    </row>
    <row r="271" spans="24:26" ht="17.25" customHeight="1">
      <c r="X271" s="267"/>
      <c r="Z271" s="267"/>
    </row>
    <row r="272" spans="24:26" ht="17.25" customHeight="1">
      <c r="X272" s="267"/>
      <c r="Z272" s="267"/>
    </row>
    <row r="273" spans="24:26" ht="17.25" customHeight="1">
      <c r="X273" s="267"/>
      <c r="Z273" s="267"/>
    </row>
    <row r="274" spans="24:26" ht="17.25" customHeight="1">
      <c r="X274" s="267"/>
      <c r="Z274" s="267"/>
    </row>
    <row r="275" spans="24:26" ht="17.25" customHeight="1">
      <c r="X275" s="267"/>
      <c r="Z275" s="267"/>
    </row>
    <row r="276" spans="24:26" ht="17.25" customHeight="1">
      <c r="X276" s="267"/>
      <c r="Z276" s="267"/>
    </row>
    <row r="277" spans="24:26" ht="17.25" customHeight="1">
      <c r="X277" s="267"/>
      <c r="Z277" s="267"/>
    </row>
    <row r="278" spans="24:26" ht="17.25" customHeight="1">
      <c r="X278" s="267"/>
      <c r="Z278" s="267"/>
    </row>
    <row r="279" spans="24:26" ht="17.25" customHeight="1">
      <c r="X279" s="267"/>
      <c r="Z279" s="267"/>
    </row>
    <row r="280" spans="24:26" ht="17.25" customHeight="1">
      <c r="X280" s="267"/>
      <c r="Z280" s="267"/>
    </row>
    <row r="281" spans="24:26" ht="17.25" customHeight="1">
      <c r="X281" s="267"/>
      <c r="Z281" s="267"/>
    </row>
    <row r="282" spans="24:26" ht="17.25" customHeight="1">
      <c r="X282" s="267"/>
      <c r="Z282" s="267"/>
    </row>
    <row r="283" spans="24:26" ht="17.25" customHeight="1">
      <c r="X283" s="267"/>
      <c r="Z283" s="267"/>
    </row>
    <row r="284" spans="24:26" ht="17.25" customHeight="1">
      <c r="X284" s="267"/>
      <c r="Z284" s="267"/>
    </row>
    <row r="285" spans="24:26" ht="17.25" customHeight="1">
      <c r="X285" s="267"/>
      <c r="Z285" s="267"/>
    </row>
    <row r="286" spans="24:26" ht="17.25" customHeight="1">
      <c r="X286" s="267"/>
      <c r="Z286" s="267"/>
    </row>
    <row r="287" spans="24:26" ht="17.25" customHeight="1">
      <c r="X287" s="267"/>
      <c r="Z287" s="267"/>
    </row>
    <row r="288" spans="24:26" ht="17.25" customHeight="1">
      <c r="X288" s="267"/>
      <c r="Z288" s="267"/>
    </row>
    <row r="289" spans="24:26" ht="17.25" customHeight="1">
      <c r="X289" s="267"/>
      <c r="Z289" s="267"/>
    </row>
    <row r="290" spans="24:26" ht="17.25" customHeight="1">
      <c r="X290" s="267"/>
      <c r="Z290" s="267"/>
    </row>
    <row r="291" spans="24:26" ht="17.25" customHeight="1">
      <c r="X291" s="267"/>
      <c r="Z291" s="267"/>
    </row>
    <row r="292" spans="24:26" ht="17.25" customHeight="1">
      <c r="X292" s="267"/>
      <c r="Z292" s="267"/>
    </row>
    <row r="293" spans="24:26" ht="17.25" customHeight="1">
      <c r="X293" s="267"/>
      <c r="Z293" s="267"/>
    </row>
    <row r="294" spans="24:26" ht="17.25" customHeight="1">
      <c r="X294" s="267"/>
      <c r="Z294" s="267"/>
    </row>
    <row r="295" spans="24:26" ht="17.25" customHeight="1">
      <c r="X295" s="267"/>
      <c r="Z295" s="267"/>
    </row>
    <row r="296" spans="24:26" ht="17.25" customHeight="1">
      <c r="X296" s="267"/>
      <c r="Z296" s="267"/>
    </row>
    <row r="297" spans="24:26" ht="17.25" customHeight="1">
      <c r="X297" s="267"/>
      <c r="Z297" s="267"/>
    </row>
    <row r="298" spans="24:26" ht="17.25" customHeight="1">
      <c r="X298" s="267"/>
      <c r="Z298" s="267"/>
    </row>
    <row r="299" spans="24:26" ht="17.25" customHeight="1">
      <c r="X299" s="267"/>
      <c r="Z299" s="267"/>
    </row>
    <row r="300" spans="24:26" ht="17.25" customHeight="1">
      <c r="X300" s="267"/>
      <c r="Z300" s="267"/>
    </row>
    <row r="301" spans="24:26" ht="17.25" customHeight="1">
      <c r="X301" s="267"/>
      <c r="Z301" s="267"/>
    </row>
    <row r="302" spans="24:26" ht="17.25" customHeight="1">
      <c r="X302" s="267"/>
      <c r="Z302" s="267"/>
    </row>
    <row r="303" spans="24:26" ht="17.25" customHeight="1">
      <c r="X303" s="267"/>
      <c r="Z303" s="267"/>
    </row>
    <row r="304" spans="24:26" ht="17.25" customHeight="1">
      <c r="X304" s="267"/>
      <c r="Z304" s="267"/>
    </row>
    <row r="305" spans="24:26" ht="17.25" customHeight="1">
      <c r="X305" s="267"/>
      <c r="Z305" s="267"/>
    </row>
    <row r="306" spans="24:26" ht="17.25" customHeight="1">
      <c r="X306" s="267"/>
      <c r="Z306" s="267"/>
    </row>
    <row r="307" spans="24:26" ht="17.25" customHeight="1">
      <c r="X307" s="267"/>
      <c r="Z307" s="267"/>
    </row>
    <row r="308" spans="24:26" ht="17.25" customHeight="1">
      <c r="X308" s="267"/>
      <c r="Z308" s="267"/>
    </row>
    <row r="309" spans="24:26" ht="17.25" customHeight="1">
      <c r="X309" s="267"/>
      <c r="Z309" s="267"/>
    </row>
    <row r="310" spans="24:26" ht="17.25" customHeight="1">
      <c r="X310" s="267"/>
      <c r="Z310" s="267"/>
    </row>
    <row r="311" spans="24:26" ht="17.25" customHeight="1">
      <c r="X311" s="267"/>
      <c r="Z311" s="267"/>
    </row>
    <row r="312" spans="24:26" ht="17.25" customHeight="1">
      <c r="X312" s="267"/>
      <c r="Z312" s="267"/>
    </row>
    <row r="313" spans="24:26" ht="17.25" customHeight="1">
      <c r="X313" s="267"/>
      <c r="Z313" s="267"/>
    </row>
    <row r="314" spans="24:26" ht="17.25" customHeight="1">
      <c r="X314" s="267"/>
      <c r="Z314" s="267"/>
    </row>
    <row r="315" spans="24:26" ht="17.25" customHeight="1">
      <c r="X315" s="267"/>
      <c r="Z315" s="267"/>
    </row>
    <row r="316" spans="24:26" ht="17.25" customHeight="1">
      <c r="X316" s="267"/>
      <c r="Z316" s="267"/>
    </row>
    <row r="317" spans="24:26" ht="17.25" customHeight="1">
      <c r="X317" s="267"/>
      <c r="Z317" s="267"/>
    </row>
    <row r="318" spans="24:26" ht="17.25" customHeight="1">
      <c r="X318" s="267"/>
      <c r="Z318" s="267"/>
    </row>
    <row r="319" spans="24:26" ht="17.25" customHeight="1">
      <c r="X319" s="267"/>
      <c r="Z319" s="267"/>
    </row>
    <row r="320" spans="24:26" ht="17.25" customHeight="1">
      <c r="X320" s="267"/>
      <c r="Z320" s="267"/>
    </row>
    <row r="321" spans="24:26" ht="17.25" customHeight="1">
      <c r="X321" s="267"/>
      <c r="Z321" s="267"/>
    </row>
    <row r="322" spans="24:26" ht="17.25" customHeight="1">
      <c r="X322" s="267"/>
      <c r="Z322" s="267"/>
    </row>
    <row r="323" spans="24:26" ht="17.25" customHeight="1">
      <c r="X323" s="267"/>
      <c r="Z323" s="267"/>
    </row>
    <row r="324" spans="24:26" ht="17.25" customHeight="1">
      <c r="X324" s="267"/>
      <c r="Z324" s="267"/>
    </row>
    <row r="325" spans="24:26" ht="17.25" customHeight="1">
      <c r="X325" s="267"/>
      <c r="Z325" s="267"/>
    </row>
    <row r="326" spans="24:26" ht="17.25" customHeight="1">
      <c r="X326" s="267"/>
      <c r="Z326" s="267"/>
    </row>
    <row r="327" spans="24:26" ht="17.25" customHeight="1">
      <c r="X327" s="267"/>
      <c r="Z327" s="267"/>
    </row>
    <row r="328" spans="24:26" ht="17.25" customHeight="1">
      <c r="X328" s="267"/>
      <c r="Z328" s="267"/>
    </row>
    <row r="329" spans="24:26" ht="17.25" customHeight="1">
      <c r="X329" s="267"/>
      <c r="Z329" s="267"/>
    </row>
    <row r="330" spans="24:26" ht="17.25" customHeight="1">
      <c r="X330" s="267"/>
      <c r="Z330" s="267"/>
    </row>
    <row r="331" spans="24:26" ht="17.25" customHeight="1">
      <c r="X331" s="267"/>
      <c r="Z331" s="267"/>
    </row>
    <row r="332" spans="24:26" ht="17.25" customHeight="1">
      <c r="X332" s="267"/>
      <c r="Z332" s="267"/>
    </row>
    <row r="333" spans="24:26" ht="17.25" customHeight="1">
      <c r="X333" s="267"/>
      <c r="Z333" s="267"/>
    </row>
    <row r="334" spans="24:26" ht="17.25" customHeight="1">
      <c r="X334" s="267"/>
      <c r="Z334" s="267"/>
    </row>
    <row r="335" spans="24:26" ht="17.25" customHeight="1">
      <c r="X335" s="267"/>
      <c r="Z335" s="267"/>
    </row>
    <row r="336" spans="24:26" ht="17.25" customHeight="1">
      <c r="X336" s="267"/>
      <c r="Z336" s="267"/>
    </row>
    <row r="337" spans="24:26" ht="17.25" customHeight="1">
      <c r="X337" s="267"/>
      <c r="Z337" s="267"/>
    </row>
    <row r="338" spans="24:26" ht="17.25" customHeight="1">
      <c r="X338" s="267"/>
      <c r="Z338" s="267"/>
    </row>
    <row r="339" spans="24:26" ht="17.25" customHeight="1">
      <c r="X339" s="267"/>
      <c r="Z339" s="267"/>
    </row>
    <row r="340" spans="24:26" ht="17.25" customHeight="1">
      <c r="X340" s="267"/>
      <c r="Z340" s="267"/>
    </row>
    <row r="341" spans="24:26" ht="17.25" customHeight="1">
      <c r="X341" s="267"/>
      <c r="Z341" s="267"/>
    </row>
    <row r="342" spans="24:26" ht="17.25" customHeight="1">
      <c r="X342" s="267"/>
      <c r="Z342" s="267"/>
    </row>
    <row r="343" spans="24:26" ht="17.25" customHeight="1">
      <c r="X343" s="267"/>
      <c r="Z343" s="267"/>
    </row>
    <row r="344" spans="24:26" ht="17.25" customHeight="1">
      <c r="X344" s="267"/>
      <c r="Z344" s="267"/>
    </row>
    <row r="345" spans="24:26" ht="17.25" customHeight="1">
      <c r="X345" s="267"/>
      <c r="Z345" s="267"/>
    </row>
    <row r="346" spans="24:26" ht="17.25" customHeight="1">
      <c r="X346" s="267"/>
      <c r="Z346" s="267"/>
    </row>
    <row r="347" spans="24:26" ht="17.25" customHeight="1">
      <c r="X347" s="267"/>
      <c r="Z347" s="267"/>
    </row>
    <row r="348" spans="24:26" ht="17.25" customHeight="1">
      <c r="X348" s="267"/>
      <c r="Z348" s="267"/>
    </row>
    <row r="349" spans="24:26" ht="17.25" customHeight="1">
      <c r="X349" s="267"/>
      <c r="Z349" s="267"/>
    </row>
    <row r="350" spans="24:26" ht="17.25" customHeight="1">
      <c r="X350" s="267"/>
      <c r="Z350" s="267"/>
    </row>
    <row r="351" spans="24:26" ht="17.25" customHeight="1">
      <c r="X351" s="267"/>
      <c r="Z351" s="267"/>
    </row>
    <row r="352" spans="24:26" ht="17.25" customHeight="1">
      <c r="X352" s="267"/>
      <c r="Z352" s="267"/>
    </row>
    <row r="353" spans="24:26" ht="17.25" customHeight="1">
      <c r="X353" s="267"/>
      <c r="Z353" s="267"/>
    </row>
    <row r="354" spans="24:26" ht="17.25" customHeight="1">
      <c r="X354" s="267"/>
      <c r="Z354" s="267"/>
    </row>
    <row r="355" spans="24:26" ht="17.25" customHeight="1">
      <c r="X355" s="267"/>
      <c r="Z355" s="267"/>
    </row>
    <row r="356" spans="24:26" ht="17.25" customHeight="1">
      <c r="X356" s="267"/>
      <c r="Z356" s="267"/>
    </row>
    <row r="357" spans="24:26" ht="17.25" customHeight="1">
      <c r="X357" s="267"/>
      <c r="Z357" s="267"/>
    </row>
    <row r="358" spans="24:26" ht="17.25" customHeight="1">
      <c r="X358" s="267"/>
      <c r="Z358" s="267"/>
    </row>
    <row r="359" spans="24:26" ht="17.25" customHeight="1">
      <c r="X359" s="267"/>
      <c r="Z359" s="267"/>
    </row>
    <row r="360" spans="24:26" ht="17.25" customHeight="1">
      <c r="X360" s="267"/>
      <c r="Z360" s="267"/>
    </row>
    <row r="361" spans="24:26" ht="17.25" customHeight="1">
      <c r="X361" s="267"/>
      <c r="Z361" s="267"/>
    </row>
    <row r="362" spans="24:26" ht="17.25" customHeight="1">
      <c r="X362" s="267"/>
      <c r="Z362" s="267"/>
    </row>
    <row r="363" spans="24:26" ht="17.25" customHeight="1">
      <c r="X363" s="267"/>
      <c r="Z363" s="267"/>
    </row>
    <row r="364" spans="24:26" ht="17.25" customHeight="1">
      <c r="X364" s="267"/>
      <c r="Z364" s="267"/>
    </row>
    <row r="365" spans="24:26" ht="17.25" customHeight="1">
      <c r="X365" s="267"/>
      <c r="Z365" s="267"/>
    </row>
    <row r="366" spans="24:26" ht="17.25" customHeight="1">
      <c r="X366" s="267"/>
      <c r="Z366" s="267"/>
    </row>
    <row r="367" spans="24:26" ht="17.25" customHeight="1">
      <c r="X367" s="267"/>
      <c r="Z367" s="267"/>
    </row>
    <row r="368" spans="24:26" ht="17.25" customHeight="1">
      <c r="X368" s="267"/>
      <c r="Z368" s="267"/>
    </row>
    <row r="369" spans="24:26" ht="17.25" customHeight="1">
      <c r="X369" s="267"/>
      <c r="Z369" s="267"/>
    </row>
    <row r="370" spans="24:26" ht="17.25" customHeight="1">
      <c r="X370" s="267"/>
      <c r="Z370" s="267"/>
    </row>
    <row r="371" spans="24:26" ht="17.25" customHeight="1">
      <c r="X371" s="267"/>
      <c r="Z371" s="267"/>
    </row>
    <row r="372" spans="24:26" ht="17.25" customHeight="1">
      <c r="X372" s="267"/>
      <c r="Z372" s="267"/>
    </row>
    <row r="373" spans="24:26" ht="17.25" customHeight="1">
      <c r="X373" s="267"/>
      <c r="Z373" s="267"/>
    </row>
    <row r="374" spans="24:26" ht="17.25" customHeight="1">
      <c r="X374" s="267"/>
      <c r="Z374" s="267"/>
    </row>
    <row r="375" spans="24:26" ht="17.25" customHeight="1">
      <c r="X375" s="267"/>
      <c r="Z375" s="267"/>
    </row>
    <row r="376" spans="24:26" ht="17.25" customHeight="1">
      <c r="X376" s="267"/>
      <c r="Z376" s="267"/>
    </row>
    <row r="377" spans="24:26" ht="17.25" customHeight="1">
      <c r="X377" s="267"/>
      <c r="Z377" s="267"/>
    </row>
    <row r="378" spans="24:26" ht="17.25" customHeight="1">
      <c r="X378" s="267"/>
      <c r="Z378" s="267"/>
    </row>
    <row r="379" spans="24:26" ht="17.25" customHeight="1">
      <c r="X379" s="267"/>
      <c r="Z379" s="267"/>
    </row>
    <row r="380" spans="24:26" ht="17.25" customHeight="1">
      <c r="X380" s="267"/>
      <c r="Z380" s="267"/>
    </row>
    <row r="381" spans="24:26" ht="17.25" customHeight="1">
      <c r="X381" s="267"/>
      <c r="Z381" s="267"/>
    </row>
    <row r="382" spans="24:26" ht="17.25" customHeight="1">
      <c r="X382" s="267"/>
      <c r="Z382" s="267"/>
    </row>
    <row r="383" spans="24:26" ht="17.25" customHeight="1">
      <c r="X383" s="267"/>
      <c r="Z383" s="267"/>
    </row>
    <row r="384" spans="24:26" ht="17.25" customHeight="1">
      <c r="X384" s="267"/>
      <c r="Z384" s="267"/>
    </row>
    <row r="385" spans="24:26" ht="17.25" customHeight="1">
      <c r="X385" s="267"/>
      <c r="Z385" s="267"/>
    </row>
    <row r="386" spans="24:26" ht="17.25" customHeight="1">
      <c r="X386" s="267"/>
      <c r="Z386" s="267"/>
    </row>
    <row r="387" spans="24:26" ht="17.25" customHeight="1">
      <c r="X387" s="267"/>
      <c r="Z387" s="267"/>
    </row>
    <row r="388" spans="24:26" ht="17.25" customHeight="1">
      <c r="X388" s="267"/>
      <c r="Z388" s="267"/>
    </row>
    <row r="389" spans="24:26" ht="17.25" customHeight="1">
      <c r="X389" s="267"/>
      <c r="Z389" s="267"/>
    </row>
    <row r="390" spans="24:26" ht="17.25" customHeight="1">
      <c r="X390" s="267"/>
      <c r="Z390" s="267"/>
    </row>
    <row r="391" spans="24:26" ht="17.25" customHeight="1">
      <c r="X391" s="267"/>
      <c r="Z391" s="267"/>
    </row>
    <row r="392" spans="24:26" ht="17.25" customHeight="1">
      <c r="X392" s="267"/>
      <c r="Z392" s="267"/>
    </row>
    <row r="393" spans="24:26" ht="17.25" customHeight="1">
      <c r="X393" s="267"/>
      <c r="Z393" s="267"/>
    </row>
    <row r="394" spans="24:26" ht="17.25" customHeight="1">
      <c r="X394" s="267"/>
      <c r="Z394" s="267"/>
    </row>
    <row r="395" spans="24:26" ht="17.25" customHeight="1">
      <c r="X395" s="267"/>
      <c r="Z395" s="267"/>
    </row>
    <row r="396" spans="24:26" ht="17.25" customHeight="1">
      <c r="X396" s="267"/>
      <c r="Z396" s="267"/>
    </row>
    <row r="397" spans="24:26" ht="17.25" customHeight="1">
      <c r="X397" s="267"/>
      <c r="Z397" s="267"/>
    </row>
    <row r="398" spans="24:26" ht="17.25" customHeight="1">
      <c r="X398" s="267"/>
      <c r="Z398" s="267"/>
    </row>
    <row r="399" spans="24:26" ht="17.25" customHeight="1">
      <c r="X399" s="267"/>
      <c r="Z399" s="267"/>
    </row>
    <row r="400" spans="24:26" ht="17.25" customHeight="1">
      <c r="X400" s="267"/>
      <c r="Z400" s="267"/>
    </row>
    <row r="401" spans="24:26" ht="17.25" customHeight="1">
      <c r="X401" s="267"/>
      <c r="Z401" s="267"/>
    </row>
    <row r="402" spans="24:26" ht="17.25" customHeight="1">
      <c r="X402" s="267"/>
      <c r="Z402" s="267"/>
    </row>
    <row r="403" spans="24:26" ht="17.25" customHeight="1">
      <c r="X403" s="267"/>
      <c r="Z403" s="267"/>
    </row>
    <row r="404" spans="24:26" ht="17.25" customHeight="1">
      <c r="X404" s="267"/>
      <c r="Z404" s="267"/>
    </row>
    <row r="405" spans="24:26" ht="17.25" customHeight="1">
      <c r="X405" s="267"/>
      <c r="Z405" s="267"/>
    </row>
    <row r="406" spans="24:26" ht="17.25" customHeight="1">
      <c r="X406" s="267"/>
      <c r="Z406" s="267"/>
    </row>
    <row r="407" spans="24:26" ht="17.25" customHeight="1">
      <c r="X407" s="267"/>
      <c r="Z407" s="267"/>
    </row>
    <row r="408" spans="24:26" ht="17.25" customHeight="1">
      <c r="X408" s="267"/>
      <c r="Z408" s="267"/>
    </row>
    <row r="409" spans="24:26" ht="17.25" customHeight="1">
      <c r="X409" s="267"/>
      <c r="Z409" s="267"/>
    </row>
    <row r="410" spans="24:26" ht="17.25" customHeight="1">
      <c r="X410" s="267"/>
      <c r="Z410" s="267"/>
    </row>
    <row r="411" spans="24:26" ht="17.25" customHeight="1">
      <c r="X411" s="267"/>
      <c r="Z411" s="267"/>
    </row>
    <row r="412" spans="24:26" ht="17.25" customHeight="1">
      <c r="X412" s="267"/>
      <c r="Z412" s="267"/>
    </row>
    <row r="413" spans="24:26" ht="17.25" customHeight="1">
      <c r="X413" s="267"/>
      <c r="Z413" s="267"/>
    </row>
    <row r="414" spans="24:26" ht="17.25" customHeight="1">
      <c r="X414" s="267"/>
      <c r="Z414" s="267"/>
    </row>
    <row r="415" spans="24:26" ht="17.25" customHeight="1">
      <c r="X415" s="267"/>
      <c r="Z415" s="267"/>
    </row>
    <row r="416" spans="24:26" ht="17.25" customHeight="1">
      <c r="X416" s="267"/>
      <c r="Z416" s="267"/>
    </row>
    <row r="417" spans="24:26" ht="17.25" customHeight="1">
      <c r="X417" s="267"/>
      <c r="Z417" s="267"/>
    </row>
    <row r="418" spans="24:26" ht="17.25" customHeight="1">
      <c r="X418" s="267"/>
      <c r="Z418" s="267"/>
    </row>
    <row r="419" spans="24:26" ht="17.25" customHeight="1">
      <c r="X419" s="267"/>
      <c r="Z419" s="267"/>
    </row>
    <row r="420" spans="24:26" ht="17.25" customHeight="1">
      <c r="X420" s="267"/>
      <c r="Z420" s="267"/>
    </row>
    <row r="421" spans="24:26" ht="17.25" customHeight="1">
      <c r="X421" s="267"/>
      <c r="Z421" s="267"/>
    </row>
    <row r="422" spans="24:26" ht="17.25" customHeight="1">
      <c r="X422" s="267"/>
      <c r="Z422" s="267"/>
    </row>
    <row r="423" spans="24:26" ht="17.25" customHeight="1">
      <c r="X423" s="267"/>
      <c r="Z423" s="267"/>
    </row>
    <row r="424" spans="24:26" ht="17.25" customHeight="1">
      <c r="X424" s="267"/>
      <c r="Z424" s="267"/>
    </row>
    <row r="425" spans="24:26" ht="17.25" customHeight="1">
      <c r="X425" s="267"/>
      <c r="Z425" s="267"/>
    </row>
    <row r="426" spans="24:26" ht="17.25" customHeight="1">
      <c r="X426" s="267"/>
      <c r="Z426" s="267"/>
    </row>
    <row r="427" spans="24:26" ht="17.25" customHeight="1">
      <c r="X427" s="267"/>
      <c r="Z427" s="267"/>
    </row>
    <row r="428" spans="24:26" ht="17.25" customHeight="1">
      <c r="X428" s="267"/>
      <c r="Z428" s="267"/>
    </row>
    <row r="429" spans="24:26" ht="17.25" customHeight="1">
      <c r="X429" s="267"/>
      <c r="Z429" s="267"/>
    </row>
    <row r="430" spans="24:26" ht="17.25" customHeight="1">
      <c r="X430" s="267"/>
      <c r="Z430" s="267"/>
    </row>
    <row r="431" spans="24:26" ht="17.25" customHeight="1">
      <c r="X431" s="267"/>
      <c r="Z431" s="267"/>
    </row>
    <row r="432" spans="24:26" ht="17.25" customHeight="1">
      <c r="X432" s="267"/>
      <c r="Z432" s="267"/>
    </row>
    <row r="433" spans="24:26" ht="17.25" customHeight="1">
      <c r="X433" s="267"/>
      <c r="Z433" s="267"/>
    </row>
    <row r="434" spans="24:26" ht="17.25" customHeight="1">
      <c r="X434" s="267"/>
      <c r="Z434" s="267"/>
    </row>
    <row r="435" spans="24:26" ht="17.25" customHeight="1">
      <c r="X435" s="267"/>
      <c r="Z435" s="267"/>
    </row>
    <row r="436" spans="24:26" ht="17.25" customHeight="1">
      <c r="X436" s="267"/>
      <c r="Z436" s="267"/>
    </row>
    <row r="437" spans="24:26" ht="17.25" customHeight="1">
      <c r="X437" s="267"/>
      <c r="Z437" s="267"/>
    </row>
    <row r="438" spans="24:26" ht="17.25" customHeight="1">
      <c r="X438" s="267"/>
      <c r="Z438" s="267"/>
    </row>
    <row r="439" spans="24:26" ht="17.25" customHeight="1">
      <c r="X439" s="267"/>
      <c r="Z439" s="267"/>
    </row>
    <row r="440" spans="24:26" ht="17.25" customHeight="1">
      <c r="X440" s="267"/>
      <c r="Z440" s="267"/>
    </row>
    <row r="441" spans="24:26" ht="17.25" customHeight="1">
      <c r="X441" s="267"/>
      <c r="Z441" s="267"/>
    </row>
    <row r="442" spans="24:26" ht="17.25" customHeight="1">
      <c r="X442" s="267"/>
      <c r="Z442" s="267"/>
    </row>
    <row r="443" spans="24:26" ht="17.25" customHeight="1">
      <c r="X443" s="267"/>
      <c r="Z443" s="267"/>
    </row>
    <row r="444" spans="24:26" ht="17.25" customHeight="1">
      <c r="X444" s="267"/>
      <c r="Z444" s="267"/>
    </row>
    <row r="445" spans="24:26" ht="17.25" customHeight="1">
      <c r="X445" s="267"/>
      <c r="Z445" s="267"/>
    </row>
    <row r="446" spans="24:26" ht="17.25" customHeight="1">
      <c r="X446" s="267"/>
      <c r="Z446" s="267"/>
    </row>
    <row r="447" spans="24:26" ht="17.25" customHeight="1">
      <c r="X447" s="267"/>
      <c r="Z447" s="267"/>
    </row>
    <row r="448" spans="24:26" ht="17.25" customHeight="1">
      <c r="X448" s="267"/>
      <c r="Z448" s="267"/>
    </row>
    <row r="449" spans="24:26" ht="17.25" customHeight="1">
      <c r="X449" s="267"/>
      <c r="Z449" s="267"/>
    </row>
    <row r="450" spans="24:26" ht="17.25" customHeight="1">
      <c r="X450" s="267"/>
      <c r="Z450" s="267"/>
    </row>
    <row r="451" spans="24:26" ht="17.25" customHeight="1">
      <c r="X451" s="267"/>
      <c r="Z451" s="267"/>
    </row>
    <row r="452" spans="24:26" ht="17.25" customHeight="1">
      <c r="X452" s="267"/>
      <c r="Z452" s="267"/>
    </row>
    <row r="453" spans="24:26" ht="17.25" customHeight="1">
      <c r="X453" s="267"/>
      <c r="Z453" s="267"/>
    </row>
    <row r="454" spans="24:26" ht="17.25" customHeight="1">
      <c r="X454" s="267"/>
      <c r="Z454" s="267"/>
    </row>
    <row r="455" spans="24:26" ht="17.25" customHeight="1">
      <c r="X455" s="267"/>
      <c r="Z455" s="267"/>
    </row>
    <row r="456" spans="24:26" ht="17.25" customHeight="1">
      <c r="X456" s="267"/>
      <c r="Z456" s="267"/>
    </row>
    <row r="457" spans="24:26" ht="17.25" customHeight="1">
      <c r="X457" s="267"/>
      <c r="Z457" s="267"/>
    </row>
    <row r="458" spans="24:26" ht="17.25" customHeight="1">
      <c r="X458" s="267"/>
      <c r="Z458" s="267"/>
    </row>
    <row r="459" spans="24:26" ht="17.25" customHeight="1">
      <c r="X459" s="267"/>
      <c r="Z459" s="267"/>
    </row>
    <row r="460" spans="24:26" ht="17.25" customHeight="1">
      <c r="X460" s="267"/>
      <c r="Z460" s="267"/>
    </row>
    <row r="461" spans="24:26" ht="17.25" customHeight="1">
      <c r="X461" s="267"/>
      <c r="Z461" s="267"/>
    </row>
    <row r="462" spans="24:26" ht="17.25" customHeight="1">
      <c r="X462" s="267"/>
      <c r="Z462" s="267"/>
    </row>
    <row r="463" spans="24:26" ht="17.25" customHeight="1">
      <c r="X463" s="267"/>
      <c r="Z463" s="267"/>
    </row>
    <row r="464" spans="24:26" ht="17.25" customHeight="1">
      <c r="X464" s="267"/>
      <c r="Z464" s="267"/>
    </row>
    <row r="465" spans="24:26" ht="17.25" customHeight="1">
      <c r="X465" s="267"/>
      <c r="Z465" s="267"/>
    </row>
    <row r="466" spans="24:26" ht="17.25" customHeight="1">
      <c r="X466" s="267"/>
      <c r="Z466" s="267"/>
    </row>
    <row r="467" spans="24:26" ht="17.25" customHeight="1">
      <c r="X467" s="267"/>
      <c r="Z467" s="267"/>
    </row>
    <row r="468" spans="24:26" ht="17.25" customHeight="1">
      <c r="X468" s="267"/>
      <c r="Z468" s="267"/>
    </row>
    <row r="469" spans="24:26" ht="17.25" customHeight="1">
      <c r="X469" s="267"/>
      <c r="Z469" s="267"/>
    </row>
    <row r="470" spans="24:26" ht="17.25" customHeight="1">
      <c r="X470" s="267"/>
      <c r="Z470" s="267"/>
    </row>
    <row r="471" spans="24:26" ht="17.25" customHeight="1">
      <c r="X471" s="267"/>
      <c r="Z471" s="267"/>
    </row>
    <row r="472" spans="24:26" ht="17.25" customHeight="1">
      <c r="X472" s="267"/>
      <c r="Z472" s="267"/>
    </row>
    <row r="473" spans="24:26" ht="17.25" customHeight="1">
      <c r="X473" s="267"/>
      <c r="Z473" s="267"/>
    </row>
    <row r="474" spans="24:26" ht="17.25" customHeight="1">
      <c r="X474" s="267"/>
      <c r="Z474" s="267"/>
    </row>
    <row r="475" spans="24:26" ht="17.25" customHeight="1">
      <c r="X475" s="267"/>
      <c r="Z475" s="267"/>
    </row>
    <row r="476" spans="24:26" ht="17.25" customHeight="1">
      <c r="X476" s="267"/>
      <c r="Z476" s="267"/>
    </row>
    <row r="477" spans="24:26" ht="17.25" customHeight="1">
      <c r="X477" s="267"/>
      <c r="Z477" s="267"/>
    </row>
    <row r="478" spans="24:26" ht="17.25" customHeight="1">
      <c r="X478" s="267"/>
      <c r="Z478" s="267"/>
    </row>
    <row r="479" spans="24:26" ht="17.25" customHeight="1">
      <c r="X479" s="267"/>
      <c r="Z479" s="267"/>
    </row>
    <row r="480" spans="24:26" ht="17.25" customHeight="1">
      <c r="X480" s="267"/>
      <c r="Z480" s="267"/>
    </row>
    <row r="481" spans="24:26" ht="17.25" customHeight="1">
      <c r="X481" s="267"/>
      <c r="Z481" s="267"/>
    </row>
    <row r="482" spans="24:26" ht="17.25" customHeight="1">
      <c r="X482" s="267"/>
      <c r="Z482" s="267"/>
    </row>
    <row r="483" spans="24:26" ht="17.25" customHeight="1">
      <c r="X483" s="267"/>
      <c r="Z483" s="267"/>
    </row>
    <row r="484" spans="24:26" ht="17.25" customHeight="1">
      <c r="X484" s="267"/>
      <c r="Z484" s="267"/>
    </row>
    <row r="485" spans="24:26" ht="17.25" customHeight="1">
      <c r="X485" s="267"/>
      <c r="Z485" s="267"/>
    </row>
    <row r="486" spans="24:26" ht="17.25" customHeight="1">
      <c r="X486" s="267"/>
      <c r="Z486" s="267"/>
    </row>
    <row r="487" spans="24:26" ht="17.25" customHeight="1">
      <c r="X487" s="267"/>
      <c r="Z487" s="267"/>
    </row>
    <row r="488" spans="24:26" ht="17.25" customHeight="1">
      <c r="X488" s="267"/>
      <c r="Z488" s="267"/>
    </row>
    <row r="489" spans="24:26" ht="17.25" customHeight="1">
      <c r="X489" s="267"/>
      <c r="Z489" s="267"/>
    </row>
    <row r="490" spans="24:26" ht="17.25" customHeight="1">
      <c r="X490" s="267"/>
      <c r="Z490" s="267"/>
    </row>
    <row r="491" spans="24:26" ht="17.25" customHeight="1">
      <c r="X491" s="267"/>
      <c r="Z491" s="267"/>
    </row>
    <row r="492" spans="24:26" ht="17.25" customHeight="1">
      <c r="X492" s="267"/>
      <c r="Z492" s="267"/>
    </row>
    <row r="493" spans="24:26" ht="17.25" customHeight="1">
      <c r="X493" s="267"/>
      <c r="Z493" s="267"/>
    </row>
    <row r="494" spans="24:26" ht="17.25" customHeight="1">
      <c r="X494" s="267"/>
      <c r="Z494" s="267"/>
    </row>
    <row r="495" spans="24:26" ht="17.25" customHeight="1">
      <c r="X495" s="267"/>
      <c r="Z495" s="267"/>
    </row>
    <row r="496" spans="24:26" ht="17.25" customHeight="1">
      <c r="X496" s="267"/>
      <c r="Z496" s="267"/>
    </row>
    <row r="497" spans="24:26" ht="17.25" customHeight="1">
      <c r="X497" s="267"/>
      <c r="Z497" s="267"/>
    </row>
    <row r="498" spans="24:26" ht="17.25" customHeight="1">
      <c r="X498" s="267"/>
      <c r="Z498" s="267"/>
    </row>
    <row r="499" spans="24:26" ht="17.25" customHeight="1">
      <c r="X499" s="267"/>
      <c r="Z499" s="267"/>
    </row>
    <row r="500" spans="24:26" ht="17.25" customHeight="1">
      <c r="X500" s="267"/>
      <c r="Z500" s="267"/>
    </row>
    <row r="501" spans="24:26" ht="17.25" customHeight="1">
      <c r="X501" s="267"/>
      <c r="Z501" s="267"/>
    </row>
    <row r="502" spans="24:26" ht="17.25" customHeight="1">
      <c r="X502" s="267"/>
      <c r="Z502" s="267"/>
    </row>
    <row r="503" spans="24:26" ht="17.25" customHeight="1">
      <c r="X503" s="267"/>
      <c r="Z503" s="267"/>
    </row>
    <row r="504" spans="24:26" ht="17.25" customHeight="1">
      <c r="X504" s="267"/>
      <c r="Z504" s="267"/>
    </row>
    <row r="505" spans="24:26" ht="17.25" customHeight="1">
      <c r="X505" s="267"/>
      <c r="Z505" s="267"/>
    </row>
    <row r="506" spans="24:26" ht="17.25" customHeight="1">
      <c r="X506" s="267"/>
      <c r="Z506" s="267"/>
    </row>
    <row r="507" spans="24:26" ht="17.25" customHeight="1">
      <c r="X507" s="267"/>
      <c r="Z507" s="267"/>
    </row>
    <row r="508" spans="24:26" ht="17.25" customHeight="1">
      <c r="X508" s="267"/>
      <c r="Z508" s="267"/>
    </row>
    <row r="509" spans="24:26" ht="17.25" customHeight="1">
      <c r="X509" s="267"/>
      <c r="Z509" s="267"/>
    </row>
    <row r="510" spans="24:26" ht="17.25" customHeight="1">
      <c r="X510" s="267"/>
      <c r="Z510" s="267"/>
    </row>
    <row r="511" spans="24:26" ht="17.25" customHeight="1">
      <c r="X511" s="267"/>
      <c r="Z511" s="267"/>
    </row>
    <row r="512" spans="24:26" ht="17.25" customHeight="1">
      <c r="X512" s="267"/>
      <c r="Z512" s="267"/>
    </row>
    <row r="513" spans="24:26" ht="17.25" customHeight="1">
      <c r="X513" s="267"/>
      <c r="Z513" s="267"/>
    </row>
    <row r="514" spans="24:26" ht="17.25" customHeight="1">
      <c r="X514" s="267"/>
      <c r="Z514" s="267"/>
    </row>
    <row r="515" spans="24:26" ht="17.25" customHeight="1">
      <c r="X515" s="267"/>
      <c r="Z515" s="267"/>
    </row>
    <row r="516" spans="24:26" ht="17.25" customHeight="1">
      <c r="X516" s="267"/>
      <c r="Z516" s="267"/>
    </row>
    <row r="517" spans="24:26" ht="17.25" customHeight="1">
      <c r="X517" s="267"/>
      <c r="Z517" s="267"/>
    </row>
    <row r="518" spans="24:26" ht="17.25" customHeight="1">
      <c r="X518" s="267"/>
      <c r="Z518" s="267"/>
    </row>
    <row r="519" spans="24:26" ht="17.25" customHeight="1">
      <c r="X519" s="267"/>
      <c r="Z519" s="267"/>
    </row>
    <row r="520" spans="24:26" ht="17.25" customHeight="1">
      <c r="X520" s="267"/>
      <c r="Z520" s="267"/>
    </row>
    <row r="521" spans="24:26" ht="17.25" customHeight="1">
      <c r="X521" s="267"/>
      <c r="Z521" s="267"/>
    </row>
    <row r="522" spans="24:26" ht="17.25" customHeight="1">
      <c r="X522" s="267"/>
      <c r="Z522" s="267"/>
    </row>
    <row r="523" spans="24:26" ht="17.25" customHeight="1">
      <c r="X523" s="267"/>
    </row>
    <row r="524" spans="24:26" ht="17.25" customHeight="1">
      <c r="X524" s="267"/>
    </row>
    <row r="525" spans="24:26" ht="17.25" customHeight="1">
      <c r="X525" s="267"/>
    </row>
    <row r="526" spans="24:26" ht="17.25" customHeight="1">
      <c r="X526" s="267"/>
    </row>
    <row r="527" spans="24:26" ht="17.25" customHeight="1">
      <c r="X527" s="267"/>
    </row>
    <row r="528" spans="24:26" ht="17.25" customHeight="1">
      <c r="X528" s="267"/>
    </row>
    <row r="529" spans="24:24" ht="17.25" customHeight="1">
      <c r="X529" s="267"/>
    </row>
    <row r="530" spans="24:24" ht="17.25" customHeight="1">
      <c r="X530" s="267"/>
    </row>
    <row r="531" spans="24:24" ht="17.25" customHeight="1">
      <c r="X531" s="267"/>
    </row>
    <row r="532" spans="24:24" ht="17.25" customHeight="1">
      <c r="X532" s="267"/>
    </row>
    <row r="533" spans="24:24" ht="17.25" customHeight="1">
      <c r="X533" s="267"/>
    </row>
    <row r="534" spans="24:24" ht="17.25" customHeight="1">
      <c r="X534" s="267"/>
    </row>
    <row r="535" spans="24:24" ht="17.25" customHeight="1">
      <c r="X535" s="267"/>
    </row>
    <row r="536" spans="24:24" ht="17.25" customHeight="1">
      <c r="X536" s="267"/>
    </row>
    <row r="537" spans="24:24" ht="17.25" customHeight="1">
      <c r="X537" s="267"/>
    </row>
    <row r="538" spans="24:24" ht="17.25" customHeight="1">
      <c r="X538" s="267"/>
    </row>
    <row r="539" spans="24:24" ht="17.25" customHeight="1">
      <c r="X539" s="267"/>
    </row>
    <row r="540" spans="24:24" ht="17.25" customHeight="1">
      <c r="X540" s="267"/>
    </row>
    <row r="541" spans="24:24" ht="17.25" customHeight="1">
      <c r="X541" s="267"/>
    </row>
    <row r="542" spans="24:24" ht="17.25" customHeight="1">
      <c r="X542" s="267"/>
    </row>
    <row r="543" spans="24:24" ht="17.25" customHeight="1">
      <c r="X543" s="267"/>
    </row>
    <row r="544" spans="24:24" ht="17.25" customHeight="1">
      <c r="X544" s="267"/>
    </row>
    <row r="545" spans="24:24" ht="17.25" customHeight="1">
      <c r="X545" s="267"/>
    </row>
    <row r="546" spans="24:24" ht="17.25" customHeight="1">
      <c r="X546" s="267"/>
    </row>
    <row r="547" spans="24:24" ht="17.25" customHeight="1">
      <c r="X547" s="267"/>
    </row>
    <row r="548" spans="24:24" ht="17.25" customHeight="1">
      <c r="X548" s="267"/>
    </row>
    <row r="549" spans="24:24" ht="17.25" customHeight="1">
      <c r="X549" s="267"/>
    </row>
    <row r="550" spans="24:24" ht="17.25" customHeight="1">
      <c r="X550" s="267"/>
    </row>
    <row r="551" spans="24:24" ht="17.25" customHeight="1">
      <c r="X551" s="267"/>
    </row>
    <row r="552" spans="24:24" ht="17.25" customHeight="1">
      <c r="X552" s="267"/>
    </row>
    <row r="553" spans="24:24" ht="17.25" customHeight="1">
      <c r="X553" s="267"/>
    </row>
    <row r="554" spans="24:24" ht="17.25" customHeight="1">
      <c r="X554" s="267"/>
    </row>
    <row r="555" spans="24:24" ht="17.25" customHeight="1">
      <c r="X555" s="267"/>
    </row>
    <row r="556" spans="24:24" ht="17.25" customHeight="1">
      <c r="X556" s="267"/>
    </row>
    <row r="557" spans="24:24" ht="17.25" customHeight="1">
      <c r="X557" s="267"/>
    </row>
    <row r="558" spans="24:24" ht="17.25" customHeight="1">
      <c r="X558" s="267"/>
    </row>
    <row r="559" spans="24:24" ht="17.25" customHeight="1">
      <c r="X559" s="267"/>
    </row>
    <row r="560" spans="24:24" ht="17.25" customHeight="1">
      <c r="X560" s="267"/>
    </row>
    <row r="561" spans="24:24" ht="17.25" customHeight="1">
      <c r="X561" s="267"/>
    </row>
    <row r="562" spans="24:24" ht="17.25" customHeight="1">
      <c r="X562" s="267"/>
    </row>
    <row r="563" spans="24:24" ht="17.25" customHeight="1">
      <c r="X563" s="267"/>
    </row>
    <row r="564" spans="24:24" ht="17.25" customHeight="1">
      <c r="X564" s="267"/>
    </row>
    <row r="565" spans="24:24" ht="17.25" customHeight="1">
      <c r="X565" s="267"/>
    </row>
    <row r="566" spans="24:24" ht="17.25" customHeight="1">
      <c r="X566" s="267"/>
    </row>
    <row r="567" spans="24:24" ht="17.25" customHeight="1">
      <c r="X567" s="267"/>
    </row>
    <row r="568" spans="24:24" ht="17.25" customHeight="1">
      <c r="X568" s="267"/>
    </row>
    <row r="569" spans="24:24" ht="17.25" customHeight="1">
      <c r="X569" s="267"/>
    </row>
    <row r="570" spans="24:24" ht="17.25" customHeight="1">
      <c r="X570" s="267"/>
    </row>
    <row r="571" spans="24:24" ht="17.25" customHeight="1">
      <c r="X571" s="267"/>
    </row>
    <row r="572" spans="24:24" ht="17.25" customHeight="1">
      <c r="X572" s="267"/>
    </row>
    <row r="573" spans="24:24" ht="17.25" customHeight="1">
      <c r="X573" s="267"/>
    </row>
    <row r="574" spans="24:24" ht="17.25" customHeight="1">
      <c r="X574" s="267"/>
    </row>
    <row r="575" spans="24:24" ht="17.25" customHeight="1">
      <c r="X575" s="267"/>
    </row>
    <row r="576" spans="24:24" ht="17.25" customHeight="1">
      <c r="X576" s="267"/>
    </row>
    <row r="577" spans="24:24" ht="17.25" customHeight="1">
      <c r="X577" s="267"/>
    </row>
    <row r="578" spans="24:24" ht="17.25" customHeight="1">
      <c r="X578" s="267"/>
    </row>
    <row r="579" spans="24:24" ht="17.25" customHeight="1">
      <c r="X579" s="267"/>
    </row>
    <row r="580" spans="24:24" ht="17.25" customHeight="1">
      <c r="X580" s="267"/>
    </row>
    <row r="581" spans="24:24" ht="17.25" customHeight="1">
      <c r="X581" s="267"/>
    </row>
    <row r="582" spans="24:24" ht="17.25" customHeight="1">
      <c r="X582" s="267"/>
    </row>
    <row r="583" spans="24:24" ht="17.25" customHeight="1">
      <c r="X583" s="267"/>
    </row>
    <row r="584" spans="24:24" ht="17.25" customHeight="1">
      <c r="X584" s="267"/>
    </row>
    <row r="585" spans="24:24" ht="17.25" customHeight="1">
      <c r="X585" s="267"/>
    </row>
    <row r="586" spans="24:24" ht="17.25" customHeight="1">
      <c r="X586" s="267"/>
    </row>
    <row r="587" spans="24:24" ht="17.25" customHeight="1">
      <c r="X587" s="267"/>
    </row>
    <row r="588" spans="24:24" ht="17.25" customHeight="1">
      <c r="X588" s="267"/>
    </row>
    <row r="589" spans="24:24" ht="17.25" customHeight="1">
      <c r="X589" s="267"/>
    </row>
    <row r="590" spans="24:24" ht="17.25" customHeight="1">
      <c r="X590" s="267"/>
    </row>
    <row r="591" spans="24:24" ht="17.25" customHeight="1">
      <c r="X591" s="267"/>
    </row>
    <row r="592" spans="24:24" ht="17.25" customHeight="1">
      <c r="X592" s="267"/>
    </row>
    <row r="593" spans="24:24" ht="17.25" customHeight="1">
      <c r="X593" s="267"/>
    </row>
    <row r="594" spans="24:24" ht="17.25" customHeight="1">
      <c r="X594" s="267"/>
    </row>
    <row r="595" spans="24:24" ht="17.25" customHeight="1">
      <c r="X595" s="267"/>
    </row>
    <row r="596" spans="24:24" ht="17.25" customHeight="1">
      <c r="X596" s="267"/>
    </row>
    <row r="597" spans="24:24" ht="17.25" customHeight="1">
      <c r="X597" s="267"/>
    </row>
    <row r="598" spans="24:24" ht="17.25" customHeight="1">
      <c r="X598" s="267"/>
    </row>
    <row r="599" spans="24:24" ht="17.25" customHeight="1">
      <c r="X599" s="267"/>
    </row>
    <row r="600" spans="24:24" ht="17.25" customHeight="1">
      <c r="X600" s="267"/>
    </row>
    <row r="601" spans="24:24" ht="17.25" customHeight="1">
      <c r="X601" s="267"/>
    </row>
    <row r="602" spans="24:24" ht="17.25" customHeight="1">
      <c r="X602" s="267"/>
    </row>
    <row r="603" spans="24:24" ht="17.25" customHeight="1">
      <c r="X603" s="267"/>
    </row>
    <row r="604" spans="24:24" ht="17.25" customHeight="1">
      <c r="X604" s="267"/>
    </row>
    <row r="605" spans="24:24" ht="17.25" customHeight="1">
      <c r="X605" s="267"/>
    </row>
    <row r="606" spans="24:24" ht="17.25" customHeight="1">
      <c r="X606" s="267"/>
    </row>
    <row r="607" spans="24:24" ht="17.25" customHeight="1">
      <c r="X607" s="267"/>
    </row>
    <row r="608" spans="24:24" ht="17.25" customHeight="1">
      <c r="X608" s="267"/>
    </row>
    <row r="609" spans="24:24" ht="17.25" customHeight="1">
      <c r="X609" s="267"/>
    </row>
    <row r="610" spans="24:24" ht="17.25" customHeight="1">
      <c r="X610" s="267"/>
    </row>
    <row r="611" spans="24:24" ht="17.25" customHeight="1">
      <c r="X611" s="267"/>
    </row>
    <row r="612" spans="24:24" ht="17.25" customHeight="1">
      <c r="X612" s="267"/>
    </row>
    <row r="613" spans="24:24" ht="17.25" customHeight="1">
      <c r="X613" s="267"/>
    </row>
    <row r="614" spans="24:24" ht="17.25" customHeight="1">
      <c r="X614" s="267"/>
    </row>
    <row r="615" spans="24:24" ht="17.25" customHeight="1">
      <c r="X615" s="267"/>
    </row>
    <row r="616" spans="24:24" ht="17.25" customHeight="1">
      <c r="X616" s="267"/>
    </row>
    <row r="617" spans="24:24" ht="17.25" customHeight="1">
      <c r="X617" s="267"/>
    </row>
    <row r="618" spans="24:24" ht="17.25" customHeight="1">
      <c r="X618" s="267"/>
    </row>
    <row r="619" spans="24:24" ht="17.25" customHeight="1">
      <c r="X619" s="267"/>
    </row>
    <row r="620" spans="24:24" ht="17.25" customHeight="1">
      <c r="X620" s="267"/>
    </row>
    <row r="621" spans="24:24" ht="17.25" customHeight="1">
      <c r="X621" s="267"/>
    </row>
    <row r="622" spans="24:24" ht="17.25" customHeight="1">
      <c r="X622" s="267"/>
    </row>
    <row r="623" spans="24:24" ht="17.25" customHeight="1">
      <c r="X623" s="267"/>
    </row>
    <row r="624" spans="24:24" ht="17.25" customHeight="1">
      <c r="X624" s="267"/>
    </row>
    <row r="625" spans="24:24" ht="17.25" customHeight="1">
      <c r="X625" s="267"/>
    </row>
    <row r="626" spans="24:24" ht="17.25" customHeight="1">
      <c r="X626" s="267"/>
    </row>
    <row r="627" spans="24:24" ht="17.25" customHeight="1">
      <c r="X627" s="267"/>
    </row>
    <row r="628" spans="24:24" ht="17.25" customHeight="1">
      <c r="X628" s="267"/>
    </row>
    <row r="629" spans="24:24" ht="17.25" customHeight="1">
      <c r="X629" s="267"/>
    </row>
    <row r="630" spans="24:24" ht="17.25" customHeight="1">
      <c r="X630" s="267"/>
    </row>
    <row r="631" spans="24:24" ht="17.25" customHeight="1">
      <c r="X631" s="267"/>
    </row>
    <row r="632" spans="24:24" ht="17.25" customHeight="1">
      <c r="X632" s="267"/>
    </row>
    <row r="633" spans="24:24" ht="17.25" customHeight="1">
      <c r="X633" s="267"/>
    </row>
    <row r="634" spans="24:24" ht="17.25" customHeight="1">
      <c r="X634" s="267"/>
    </row>
    <row r="635" spans="24:24" ht="17.25" customHeight="1">
      <c r="X635" s="267"/>
    </row>
    <row r="636" spans="24:24" ht="17.25" customHeight="1">
      <c r="X636" s="267"/>
    </row>
    <row r="637" spans="24:24" ht="17.25" customHeight="1">
      <c r="X637" s="267"/>
    </row>
    <row r="638" spans="24:24" ht="17.25" customHeight="1">
      <c r="X638" s="267"/>
    </row>
    <row r="639" spans="24:24" ht="17.25" customHeight="1">
      <c r="X639" s="267"/>
    </row>
    <row r="640" spans="24:24" ht="17.25" customHeight="1">
      <c r="X640" s="267"/>
    </row>
    <row r="641" spans="24:24" ht="17.25" customHeight="1">
      <c r="X641" s="267"/>
    </row>
    <row r="642" spans="24:24" ht="17.25" customHeight="1">
      <c r="X642" s="267"/>
    </row>
    <row r="643" spans="24:24" ht="17.25" customHeight="1">
      <c r="X643" s="267"/>
    </row>
    <row r="644" spans="24:24" ht="17.25" customHeight="1">
      <c r="X644" s="267"/>
    </row>
    <row r="645" spans="24:24" ht="17.25" customHeight="1">
      <c r="X645" s="267"/>
    </row>
    <row r="646" spans="24:24" ht="17.25" customHeight="1">
      <c r="X646" s="267"/>
    </row>
    <row r="647" spans="24:24" ht="17.25" customHeight="1">
      <c r="X647" s="267"/>
    </row>
    <row r="648" spans="24:24" ht="17.25" customHeight="1">
      <c r="X648" s="267"/>
    </row>
    <row r="649" spans="24:24" ht="17.25" customHeight="1">
      <c r="X649" s="267"/>
    </row>
    <row r="650" spans="24:24" ht="17.25" customHeight="1">
      <c r="X650" s="267"/>
    </row>
    <row r="651" spans="24:24" ht="17.25" customHeight="1">
      <c r="X651" s="267"/>
    </row>
    <row r="652" spans="24:24" ht="17.25" customHeight="1">
      <c r="X652" s="267"/>
    </row>
    <row r="653" spans="24:24" ht="17.25" customHeight="1">
      <c r="X653" s="267"/>
    </row>
    <row r="654" spans="24:24" ht="17.25" customHeight="1">
      <c r="X654" s="267"/>
    </row>
    <row r="655" spans="24:24" ht="17.25" customHeight="1">
      <c r="X655" s="267"/>
    </row>
    <row r="656" spans="24:24" ht="17.25" customHeight="1">
      <c r="X656" s="267"/>
    </row>
    <row r="657" spans="24:24" ht="17.25" customHeight="1">
      <c r="X657" s="267"/>
    </row>
    <row r="658" spans="24:24" ht="17.25" customHeight="1">
      <c r="X658" s="267"/>
    </row>
    <row r="659" spans="24:24" ht="17.25" customHeight="1">
      <c r="X659" s="267"/>
    </row>
    <row r="660" spans="24:24" ht="17.25" customHeight="1">
      <c r="X660" s="267"/>
    </row>
    <row r="661" spans="24:24" ht="17.25" customHeight="1">
      <c r="X661" s="267"/>
    </row>
    <row r="662" spans="24:24" ht="17.25" customHeight="1">
      <c r="X662" s="267"/>
    </row>
    <row r="663" spans="24:24" ht="17.25" customHeight="1">
      <c r="X663" s="267"/>
    </row>
    <row r="664" spans="24:24" ht="17.25" customHeight="1">
      <c r="X664" s="267"/>
    </row>
    <row r="665" spans="24:24" ht="17.25" customHeight="1">
      <c r="X665" s="267"/>
    </row>
    <row r="666" spans="24:24" ht="17.25" customHeight="1">
      <c r="X666" s="267"/>
    </row>
    <row r="667" spans="24:24" ht="17.25" customHeight="1">
      <c r="X667" s="267"/>
    </row>
    <row r="668" spans="24:24" ht="17.25" customHeight="1">
      <c r="X668" s="267"/>
    </row>
    <row r="669" spans="24:24" ht="17.25" customHeight="1">
      <c r="X669" s="267"/>
    </row>
    <row r="670" spans="24:24" ht="17.25" customHeight="1">
      <c r="X670" s="267"/>
    </row>
    <row r="671" spans="24:24" ht="17.25" customHeight="1">
      <c r="X671" s="267"/>
    </row>
    <row r="672" spans="24:24" ht="17.25" customHeight="1">
      <c r="X672" s="267"/>
    </row>
    <row r="673" spans="24:24" ht="17.25" customHeight="1">
      <c r="X673" s="267"/>
    </row>
    <row r="674" spans="24:24" ht="17.25" customHeight="1">
      <c r="X674" s="267"/>
    </row>
    <row r="675" spans="24:24" ht="17.25" customHeight="1">
      <c r="X675" s="267"/>
    </row>
    <row r="676" spans="24:24" ht="17.25" customHeight="1">
      <c r="X676" s="267"/>
    </row>
    <row r="677" spans="24:24" ht="17.25" customHeight="1">
      <c r="X677" s="267"/>
    </row>
    <row r="678" spans="24:24" ht="17.25" customHeight="1">
      <c r="X678" s="267"/>
    </row>
    <row r="679" spans="24:24" ht="17.25" customHeight="1">
      <c r="X679" s="267"/>
    </row>
    <row r="680" spans="24:24" ht="17.25" customHeight="1">
      <c r="X680" s="267"/>
    </row>
    <row r="681" spans="24:24" ht="17.25" customHeight="1">
      <c r="X681" s="267"/>
    </row>
    <row r="682" spans="24:24" ht="17.25" customHeight="1">
      <c r="X682" s="267"/>
    </row>
    <row r="683" spans="24:24" ht="17.25" customHeight="1">
      <c r="X683" s="267"/>
    </row>
    <row r="684" spans="24:24" ht="17.25" customHeight="1">
      <c r="X684" s="267"/>
    </row>
    <row r="685" spans="24:24" ht="17.25" customHeight="1">
      <c r="X685" s="267"/>
    </row>
    <row r="686" spans="24:24" ht="17.25" customHeight="1">
      <c r="X686" s="267"/>
    </row>
    <row r="687" spans="24:24" ht="17.25" customHeight="1">
      <c r="X687" s="267"/>
    </row>
    <row r="688" spans="24:24" ht="17.25" customHeight="1">
      <c r="X688" s="267"/>
    </row>
    <row r="689" spans="24:24" ht="17.25" customHeight="1">
      <c r="X689" s="267"/>
    </row>
    <row r="690" spans="24:24" ht="17.25" customHeight="1">
      <c r="X690" s="267"/>
    </row>
    <row r="691" spans="24:24" ht="17.25" customHeight="1">
      <c r="X691" s="267"/>
    </row>
    <row r="692" spans="24:24" ht="17.25" customHeight="1">
      <c r="X692" s="267"/>
    </row>
    <row r="693" spans="24:24" ht="17.25" customHeight="1">
      <c r="X693" s="267"/>
    </row>
    <row r="694" spans="24:24" ht="17.25" customHeight="1">
      <c r="X694" s="267"/>
    </row>
    <row r="695" spans="24:24" ht="17.25" customHeight="1">
      <c r="X695" s="267"/>
    </row>
    <row r="696" spans="24:24" ht="17.25" customHeight="1">
      <c r="X696" s="267"/>
    </row>
    <row r="697" spans="24:24" ht="17.25" customHeight="1">
      <c r="X697" s="267"/>
    </row>
    <row r="698" spans="24:24" ht="17.25" customHeight="1">
      <c r="X698" s="267"/>
    </row>
    <row r="699" spans="24:24" ht="17.25" customHeight="1">
      <c r="X699" s="267"/>
    </row>
    <row r="700" spans="24:24" ht="17.25" customHeight="1">
      <c r="X700" s="267"/>
    </row>
    <row r="701" spans="24:24" ht="17.25" customHeight="1">
      <c r="X701" s="267"/>
    </row>
    <row r="702" spans="24:24" ht="17.25" customHeight="1">
      <c r="X702" s="267"/>
    </row>
    <row r="703" spans="24:24" ht="17.25" customHeight="1">
      <c r="X703" s="267"/>
    </row>
    <row r="704" spans="24:24" ht="17.25" customHeight="1">
      <c r="X704" s="267"/>
    </row>
    <row r="705" spans="24:24" ht="17.25" customHeight="1">
      <c r="X705" s="267"/>
    </row>
    <row r="706" spans="24:24" ht="17.25" customHeight="1">
      <c r="X706" s="267"/>
    </row>
    <row r="707" spans="24:24" ht="17.25" customHeight="1">
      <c r="X707" s="267"/>
    </row>
    <row r="708" spans="24:24" ht="17.25" customHeight="1">
      <c r="X708" s="267"/>
    </row>
    <row r="709" spans="24:24" ht="17.25" customHeight="1">
      <c r="X709" s="267"/>
    </row>
    <row r="710" spans="24:24" ht="17.25" customHeight="1">
      <c r="X710" s="267"/>
    </row>
    <row r="711" spans="24:24" ht="17.25" customHeight="1">
      <c r="X711" s="267"/>
    </row>
    <row r="712" spans="24:24" ht="17.25" customHeight="1">
      <c r="X712" s="267"/>
    </row>
    <row r="713" spans="24:24" ht="17.25" customHeight="1">
      <c r="X713" s="267"/>
    </row>
    <row r="714" spans="24:24" ht="17.25" customHeight="1">
      <c r="X714" s="267"/>
    </row>
    <row r="715" spans="24:24" ht="17.25" customHeight="1">
      <c r="X715" s="267"/>
    </row>
    <row r="716" spans="24:24" ht="17.25" customHeight="1">
      <c r="X716" s="267"/>
    </row>
    <row r="717" spans="24:24" ht="17.25" customHeight="1">
      <c r="X717" s="267"/>
    </row>
    <row r="718" spans="24:24" ht="17.25" customHeight="1">
      <c r="X718" s="267"/>
    </row>
    <row r="719" spans="24:24" ht="17.25" customHeight="1">
      <c r="X719" s="267"/>
    </row>
    <row r="720" spans="24:24" ht="17.25" customHeight="1">
      <c r="X720" s="267"/>
    </row>
    <row r="721" spans="24:24" ht="17.25" customHeight="1">
      <c r="X721" s="267"/>
    </row>
    <row r="722" spans="24:24" ht="17.25" customHeight="1">
      <c r="X722" s="267"/>
    </row>
    <row r="723" spans="24:24" ht="17.25" customHeight="1">
      <c r="X723" s="267"/>
    </row>
    <row r="724" spans="24:24" ht="17.25" customHeight="1">
      <c r="X724" s="267"/>
    </row>
    <row r="725" spans="24:24" ht="17.25" customHeight="1">
      <c r="X725" s="267"/>
    </row>
    <row r="726" spans="24:24" ht="17.25" customHeight="1">
      <c r="X726" s="267"/>
    </row>
    <row r="727" spans="24:24" ht="17.25" customHeight="1">
      <c r="X727" s="267"/>
    </row>
    <row r="728" spans="24:24" ht="17.25" customHeight="1">
      <c r="X728" s="267"/>
    </row>
    <row r="729" spans="24:24" ht="17.25" customHeight="1">
      <c r="X729" s="267"/>
    </row>
    <row r="730" spans="24:24" ht="17.25" customHeight="1">
      <c r="X730" s="267"/>
    </row>
    <row r="731" spans="24:24" ht="17.25" customHeight="1">
      <c r="X731" s="267"/>
    </row>
    <row r="732" spans="24:24" ht="17.25" customHeight="1">
      <c r="X732" s="267"/>
    </row>
    <row r="733" spans="24:24" ht="17.25" customHeight="1">
      <c r="X733" s="267"/>
    </row>
    <row r="734" spans="24:24" ht="17.25" customHeight="1">
      <c r="X734" s="267"/>
    </row>
    <row r="735" spans="24:24" ht="17.25" customHeight="1">
      <c r="X735" s="267"/>
    </row>
    <row r="736" spans="24:24" ht="17.25" customHeight="1">
      <c r="X736" s="267"/>
    </row>
    <row r="737" spans="24:24" ht="17.25" customHeight="1">
      <c r="X737" s="267"/>
    </row>
    <row r="738" spans="24:24" ht="17.25" customHeight="1">
      <c r="X738" s="267"/>
    </row>
    <row r="739" spans="24:24" ht="17.25" customHeight="1">
      <c r="X739" s="267"/>
    </row>
    <row r="740" spans="24:24" ht="17.25" customHeight="1">
      <c r="X740" s="267"/>
    </row>
    <row r="741" spans="24:24" ht="17.25" customHeight="1">
      <c r="X741" s="267"/>
    </row>
    <row r="742" spans="24:24" ht="17.25" customHeight="1">
      <c r="X742" s="267"/>
    </row>
    <row r="743" spans="24:24" ht="17.25" customHeight="1">
      <c r="X743" s="267"/>
    </row>
    <row r="744" spans="24:24" ht="17.25" customHeight="1">
      <c r="X744" s="267"/>
    </row>
    <row r="745" spans="24:24" ht="17.25" customHeight="1">
      <c r="X745" s="267"/>
    </row>
    <row r="746" spans="24:24" ht="17.25" customHeight="1">
      <c r="X746" s="267"/>
    </row>
    <row r="747" spans="24:24" ht="17.25" customHeight="1">
      <c r="X747" s="267"/>
    </row>
    <row r="748" spans="24:24" ht="17.25" customHeight="1">
      <c r="X748" s="267"/>
    </row>
    <row r="749" spans="24:24" ht="17.25" customHeight="1">
      <c r="X749" s="267"/>
    </row>
    <row r="750" spans="24:24" ht="17.25" customHeight="1">
      <c r="X750" s="267"/>
    </row>
    <row r="751" spans="24:24" ht="17.25" customHeight="1">
      <c r="X751" s="267"/>
    </row>
    <row r="752" spans="24:24" ht="17.25" customHeight="1">
      <c r="X752" s="267"/>
    </row>
    <row r="753" spans="24:24" ht="17.25" customHeight="1">
      <c r="X753" s="267"/>
    </row>
    <row r="754" spans="24:24" ht="17.25" customHeight="1">
      <c r="X754" s="267"/>
    </row>
    <row r="755" spans="24:24" ht="17.25" customHeight="1">
      <c r="X755" s="267"/>
    </row>
    <row r="756" spans="24:24" ht="17.25" customHeight="1">
      <c r="X756" s="267"/>
    </row>
    <row r="757" spans="24:24" ht="17.25" customHeight="1">
      <c r="X757" s="267"/>
    </row>
    <row r="758" spans="24:24" ht="17.25" customHeight="1">
      <c r="X758" s="267"/>
    </row>
    <row r="759" spans="24:24" ht="17.25" customHeight="1">
      <c r="X759" s="267"/>
    </row>
    <row r="760" spans="24:24" ht="17.25" customHeight="1">
      <c r="X760" s="267"/>
    </row>
    <row r="761" spans="24:24" ht="17.25" customHeight="1">
      <c r="X761" s="267"/>
    </row>
    <row r="762" spans="24:24" ht="17.25" customHeight="1">
      <c r="X762" s="267"/>
    </row>
    <row r="763" spans="24:24" ht="17.25" customHeight="1">
      <c r="X763" s="267"/>
    </row>
    <row r="764" spans="24:24" ht="17.25" customHeight="1">
      <c r="X764" s="267"/>
    </row>
    <row r="765" spans="24:24" ht="17.25" customHeight="1">
      <c r="X765" s="267"/>
    </row>
    <row r="766" spans="24:24" ht="17.25" customHeight="1">
      <c r="X766" s="267"/>
    </row>
    <row r="767" spans="24:24" ht="17.25" customHeight="1">
      <c r="X767" s="267"/>
    </row>
    <row r="768" spans="24:24" ht="17.25" customHeight="1">
      <c r="X768" s="267"/>
    </row>
    <row r="769" spans="24:24" ht="17.25" customHeight="1">
      <c r="X769" s="267"/>
    </row>
    <row r="770" spans="24:24" ht="17.25" customHeight="1">
      <c r="X770" s="267"/>
    </row>
    <row r="771" spans="24:24" ht="17.25" customHeight="1">
      <c r="X771" s="267"/>
    </row>
    <row r="772" spans="24:24" ht="17.25" customHeight="1">
      <c r="X772" s="267"/>
    </row>
    <row r="773" spans="24:24" ht="17.25" customHeight="1">
      <c r="X773" s="267"/>
    </row>
    <row r="774" spans="24:24" ht="17.25" customHeight="1">
      <c r="X774" s="267"/>
    </row>
    <row r="775" spans="24:24" ht="17.25" customHeight="1">
      <c r="X775" s="267"/>
    </row>
    <row r="776" spans="24:24" ht="17.25" customHeight="1">
      <c r="X776" s="267"/>
    </row>
    <row r="777" spans="24:24" ht="17.25" customHeight="1">
      <c r="X777" s="267"/>
    </row>
    <row r="778" spans="24:24" ht="17.25" customHeight="1">
      <c r="X778" s="267"/>
    </row>
    <row r="779" spans="24:24" ht="17.25" customHeight="1">
      <c r="X779" s="267"/>
    </row>
    <row r="780" spans="24:24" ht="17.25" customHeight="1">
      <c r="X780" s="267"/>
    </row>
    <row r="781" spans="24:24" ht="17.25" customHeight="1">
      <c r="X781" s="267"/>
    </row>
    <row r="782" spans="24:24" ht="17.25" customHeight="1">
      <c r="X782" s="267"/>
    </row>
    <row r="783" spans="24:24" ht="17.25" customHeight="1">
      <c r="X783" s="267"/>
    </row>
    <row r="784" spans="24:24" ht="17.25" customHeight="1">
      <c r="X784" s="267"/>
    </row>
    <row r="785" spans="24:24" ht="17.25" customHeight="1">
      <c r="X785" s="267"/>
    </row>
    <row r="786" spans="24:24" ht="17.25" customHeight="1">
      <c r="X786" s="267"/>
    </row>
    <row r="787" spans="24:24" ht="17.25" customHeight="1">
      <c r="X787" s="267"/>
    </row>
    <row r="788" spans="24:24" ht="17.25" customHeight="1">
      <c r="X788" s="267"/>
    </row>
    <row r="789" spans="24:24" ht="17.25" customHeight="1">
      <c r="X789" s="267"/>
    </row>
    <row r="790" spans="24:24" ht="17.25" customHeight="1">
      <c r="X790" s="267"/>
    </row>
    <row r="791" spans="24:24" ht="17.25" customHeight="1">
      <c r="X791" s="267"/>
    </row>
    <row r="792" spans="24:24" ht="17.25" customHeight="1">
      <c r="X792" s="267"/>
    </row>
    <row r="793" spans="24:24" ht="17.25" customHeight="1">
      <c r="X793" s="267"/>
    </row>
    <row r="794" spans="24:24" ht="17.25" customHeight="1">
      <c r="X794" s="267"/>
    </row>
    <row r="795" spans="24:24" ht="17.25" customHeight="1">
      <c r="X795" s="267"/>
    </row>
    <row r="796" spans="24:24" ht="17.25" customHeight="1">
      <c r="X796" s="267"/>
    </row>
    <row r="797" spans="24:24" ht="17.25" customHeight="1">
      <c r="X797" s="267"/>
    </row>
    <row r="798" spans="24:24" ht="17.25" customHeight="1">
      <c r="X798" s="267"/>
    </row>
    <row r="799" spans="24:24" ht="17.25" customHeight="1">
      <c r="X799" s="267"/>
    </row>
    <row r="800" spans="24:24" ht="17.25" customHeight="1">
      <c r="X800" s="267"/>
    </row>
    <row r="801" spans="24:24" ht="17.25" customHeight="1">
      <c r="X801" s="267"/>
    </row>
    <row r="802" spans="24:24" ht="17.25" customHeight="1">
      <c r="X802" s="267"/>
    </row>
    <row r="803" spans="24:24" ht="17.25" customHeight="1">
      <c r="X803" s="267"/>
    </row>
    <row r="804" spans="24:24" ht="17.25" customHeight="1">
      <c r="X804" s="267"/>
    </row>
    <row r="805" spans="24:24" ht="17.25" customHeight="1">
      <c r="X805" s="267"/>
    </row>
    <row r="806" spans="24:24" ht="17.25" customHeight="1">
      <c r="X806" s="267"/>
    </row>
    <row r="807" spans="24:24" ht="17.25" customHeight="1">
      <c r="X807" s="267"/>
    </row>
    <row r="808" spans="24:24" ht="17.25" customHeight="1">
      <c r="X808" s="267"/>
    </row>
    <row r="809" spans="24:24" ht="17.25" customHeight="1">
      <c r="X809" s="267"/>
    </row>
    <row r="810" spans="24:24" ht="17.25" customHeight="1">
      <c r="X810" s="267"/>
    </row>
    <row r="811" spans="24:24" ht="17.25" customHeight="1">
      <c r="X811" s="267"/>
    </row>
    <row r="812" spans="24:24" ht="17.25" customHeight="1">
      <c r="X812" s="267"/>
    </row>
    <row r="813" spans="24:24" ht="17.25" customHeight="1">
      <c r="X813" s="267"/>
    </row>
    <row r="814" spans="24:24" ht="17.25" customHeight="1">
      <c r="X814" s="267"/>
    </row>
    <row r="815" spans="24:24" ht="17.25" customHeight="1">
      <c r="X815" s="267"/>
    </row>
    <row r="816" spans="24:24" ht="17.25" customHeight="1">
      <c r="X816" s="267"/>
    </row>
    <row r="817" spans="24:24" ht="17.25" customHeight="1">
      <c r="X817" s="267"/>
    </row>
    <row r="818" spans="24:24" ht="17.25" customHeight="1">
      <c r="X818" s="267"/>
    </row>
    <row r="819" spans="24:24" ht="17.25" customHeight="1">
      <c r="X819" s="267"/>
    </row>
    <row r="820" spans="24:24" ht="17.25" customHeight="1">
      <c r="X820" s="267"/>
    </row>
    <row r="821" spans="24:24" ht="17.25" customHeight="1">
      <c r="X821" s="267"/>
    </row>
    <row r="822" spans="24:24" ht="17.25" customHeight="1">
      <c r="X822" s="267"/>
    </row>
    <row r="823" spans="24:24" ht="17.25" customHeight="1">
      <c r="X823" s="267"/>
    </row>
    <row r="824" spans="24:24" ht="17.25" customHeight="1">
      <c r="X824" s="267"/>
    </row>
    <row r="825" spans="24:24" ht="17.25" customHeight="1">
      <c r="X825" s="267"/>
    </row>
    <row r="826" spans="24:24" ht="17.25" customHeight="1">
      <c r="X826" s="267"/>
    </row>
    <row r="827" spans="24:24" ht="17.25" customHeight="1">
      <c r="X827" s="267"/>
    </row>
    <row r="828" spans="24:24" ht="17.25" customHeight="1">
      <c r="X828" s="267"/>
    </row>
    <row r="829" spans="24:24" ht="17.25" customHeight="1">
      <c r="X829" s="267"/>
    </row>
    <row r="830" spans="24:24" ht="17.25" customHeight="1">
      <c r="X830" s="267"/>
    </row>
    <row r="831" spans="24:24" ht="17.25" customHeight="1">
      <c r="X831" s="267"/>
    </row>
    <row r="832" spans="24:24" ht="17.25" customHeight="1">
      <c r="X832" s="267"/>
    </row>
    <row r="833" spans="24:24" ht="17.25" customHeight="1">
      <c r="X833" s="267"/>
    </row>
    <row r="834" spans="24:24" ht="17.25" customHeight="1">
      <c r="X834" s="267"/>
    </row>
    <row r="835" spans="24:24" ht="17.25" customHeight="1">
      <c r="X835" s="267"/>
    </row>
    <row r="836" spans="24:24" ht="17.25" customHeight="1">
      <c r="X836" s="267"/>
    </row>
    <row r="837" spans="24:24" ht="17.25" customHeight="1">
      <c r="X837" s="267"/>
    </row>
    <row r="838" spans="24:24" ht="17.25" customHeight="1">
      <c r="X838" s="267"/>
    </row>
    <row r="839" spans="24:24" ht="17.25" customHeight="1">
      <c r="X839" s="267"/>
    </row>
    <row r="840" spans="24:24" ht="17.25" customHeight="1">
      <c r="X840" s="267"/>
    </row>
    <row r="841" spans="24:24" ht="17.25" customHeight="1">
      <c r="X841" s="267"/>
    </row>
    <row r="842" spans="24:24" ht="17.25" customHeight="1">
      <c r="X842" s="267"/>
    </row>
    <row r="843" spans="24:24" ht="17.25" customHeight="1">
      <c r="X843" s="267"/>
    </row>
    <row r="844" spans="24:24" ht="17.25" customHeight="1">
      <c r="X844" s="267"/>
    </row>
    <row r="845" spans="24:24" ht="17.25" customHeight="1">
      <c r="X845" s="267"/>
    </row>
    <row r="846" spans="24:24" ht="17.25" customHeight="1">
      <c r="X846" s="267"/>
    </row>
    <row r="847" spans="24:24" ht="17.25" customHeight="1">
      <c r="X847" s="267"/>
    </row>
    <row r="848" spans="24:24" ht="17.25" customHeight="1">
      <c r="X848" s="267"/>
    </row>
    <row r="849" spans="24:24" ht="17.25" customHeight="1">
      <c r="X849" s="267"/>
    </row>
    <row r="850" spans="24:24" ht="17.25" customHeight="1">
      <c r="X850" s="267"/>
    </row>
    <row r="851" spans="24:24" ht="17.25" customHeight="1">
      <c r="X851" s="267"/>
    </row>
    <row r="852" spans="24:24" ht="17.25" customHeight="1">
      <c r="X852" s="267"/>
    </row>
    <row r="853" spans="24:24" ht="17.25" customHeight="1">
      <c r="X853" s="267"/>
    </row>
    <row r="854" spans="24:24" ht="17.25" customHeight="1">
      <c r="X854" s="267"/>
    </row>
    <row r="855" spans="24:24" ht="17.25" customHeight="1">
      <c r="X855" s="267"/>
    </row>
    <row r="856" spans="24:24" ht="17.25" customHeight="1">
      <c r="X856" s="267"/>
    </row>
    <row r="857" spans="24:24" ht="17.25" customHeight="1">
      <c r="X857" s="267"/>
    </row>
    <row r="858" spans="24:24" ht="17.25" customHeight="1">
      <c r="X858" s="267"/>
    </row>
    <row r="859" spans="24:24" ht="17.25" customHeight="1">
      <c r="X859" s="267"/>
    </row>
    <row r="860" spans="24:24" ht="17.25" customHeight="1">
      <c r="X860" s="267"/>
    </row>
    <row r="861" spans="24:24" ht="17.25" customHeight="1">
      <c r="X861" s="267"/>
    </row>
    <row r="862" spans="24:24" ht="17.25" customHeight="1">
      <c r="X862" s="267"/>
    </row>
    <row r="863" spans="24:24" ht="17.25" customHeight="1">
      <c r="X863" s="267"/>
    </row>
    <row r="864" spans="24:24" ht="17.25" customHeight="1">
      <c r="X864" s="267"/>
    </row>
    <row r="865" spans="24:24" ht="17.25" customHeight="1">
      <c r="X865" s="267"/>
    </row>
    <row r="866" spans="24:24" ht="17.25" customHeight="1">
      <c r="X866" s="267"/>
    </row>
    <row r="867" spans="24:24" ht="17.25" customHeight="1">
      <c r="X867" s="267"/>
    </row>
    <row r="868" spans="24:24" ht="17.25" customHeight="1">
      <c r="X868" s="267"/>
    </row>
    <row r="869" spans="24:24" ht="17.25" customHeight="1">
      <c r="X869" s="267"/>
    </row>
    <row r="870" spans="24:24" ht="17.25" customHeight="1">
      <c r="X870" s="267"/>
    </row>
    <row r="871" spans="24:24" ht="17.25" customHeight="1">
      <c r="X871" s="267"/>
    </row>
    <row r="872" spans="24:24" ht="17.25" customHeight="1">
      <c r="X872" s="267"/>
    </row>
    <row r="873" spans="24:24" ht="17.25" customHeight="1">
      <c r="X873" s="267"/>
    </row>
    <row r="874" spans="24:24" ht="17.25" customHeight="1">
      <c r="X874" s="267"/>
    </row>
    <row r="875" spans="24:24" ht="17.25" customHeight="1">
      <c r="X875" s="267"/>
    </row>
    <row r="876" spans="24:24" ht="17.25" customHeight="1">
      <c r="X876" s="267"/>
    </row>
    <row r="877" spans="24:24" ht="17.25" customHeight="1">
      <c r="X877" s="267"/>
    </row>
    <row r="878" spans="24:24" ht="17.25" customHeight="1">
      <c r="X878" s="267"/>
    </row>
    <row r="879" spans="24:24" ht="17.25" customHeight="1">
      <c r="X879" s="267"/>
    </row>
    <row r="880" spans="24:24" ht="17.25" customHeight="1">
      <c r="X880" s="267"/>
    </row>
    <row r="881" spans="24:24" ht="17.25" customHeight="1">
      <c r="X881" s="267"/>
    </row>
    <row r="882" spans="24:24" ht="17.25" customHeight="1">
      <c r="X882" s="267"/>
    </row>
    <row r="883" spans="24:24" ht="17.25" customHeight="1">
      <c r="X883" s="267"/>
    </row>
    <row r="884" spans="24:24" ht="17.25" customHeight="1">
      <c r="X884" s="267"/>
    </row>
    <row r="885" spans="24:24" ht="17.25" customHeight="1">
      <c r="X885" s="267"/>
    </row>
    <row r="886" spans="24:24" ht="17.25" customHeight="1">
      <c r="X886" s="267"/>
    </row>
    <row r="887" spans="24:24" ht="17.25" customHeight="1">
      <c r="X887" s="267"/>
    </row>
    <row r="888" spans="24:24" ht="17.25" customHeight="1">
      <c r="X888" s="267"/>
    </row>
    <row r="889" spans="24:24" ht="17.25" customHeight="1">
      <c r="X889" s="267"/>
    </row>
    <row r="890" spans="24:24" ht="17.25" customHeight="1">
      <c r="X890" s="267"/>
    </row>
    <row r="891" spans="24:24" ht="17.25" customHeight="1">
      <c r="X891" s="267"/>
    </row>
    <row r="892" spans="24:24" ht="17.25" customHeight="1">
      <c r="X892" s="267"/>
    </row>
    <row r="893" spans="24:24" ht="17.25" customHeight="1">
      <c r="X893" s="267"/>
    </row>
    <row r="894" spans="24:24" ht="17.25" customHeight="1">
      <c r="X894" s="267"/>
    </row>
    <row r="895" spans="24:24" ht="17.25" customHeight="1">
      <c r="X895" s="267"/>
    </row>
    <row r="896" spans="24:24" ht="17.25" customHeight="1">
      <c r="X896" s="267"/>
    </row>
    <row r="897" spans="24:24" ht="17.25" customHeight="1">
      <c r="X897" s="267"/>
    </row>
    <row r="898" spans="24:24" ht="17.25" customHeight="1">
      <c r="X898" s="267"/>
    </row>
    <row r="899" spans="24:24" ht="17.25" customHeight="1">
      <c r="X899" s="267"/>
    </row>
    <row r="900" spans="24:24" ht="17.25" customHeight="1">
      <c r="X900" s="267"/>
    </row>
    <row r="901" spans="24:24" ht="17.25" customHeight="1">
      <c r="X901" s="267"/>
    </row>
    <row r="902" spans="24:24" ht="17.25" customHeight="1">
      <c r="X902" s="267"/>
    </row>
    <row r="903" spans="24:24" ht="17.25" customHeight="1">
      <c r="X903" s="267"/>
    </row>
    <row r="904" spans="24:24" ht="17.25" customHeight="1">
      <c r="X904" s="267"/>
    </row>
    <row r="905" spans="24:24" ht="17.25" customHeight="1">
      <c r="X905" s="267"/>
    </row>
    <row r="906" spans="24:24" ht="17.25" customHeight="1">
      <c r="X906" s="267"/>
    </row>
    <row r="907" spans="24:24" ht="17.25" customHeight="1">
      <c r="X907" s="267"/>
    </row>
    <row r="908" spans="24:24" ht="17.25" customHeight="1">
      <c r="X908" s="267"/>
    </row>
    <row r="909" spans="24:24" ht="17.25" customHeight="1">
      <c r="X909" s="267"/>
    </row>
    <row r="910" spans="24:24" ht="17.25" customHeight="1">
      <c r="X910" s="267"/>
    </row>
    <row r="911" spans="24:24" ht="17.25" customHeight="1">
      <c r="X911" s="267"/>
    </row>
    <row r="912" spans="24:24" ht="17.25" customHeight="1">
      <c r="X912" s="267"/>
    </row>
    <row r="913" spans="24:24" ht="17.25" customHeight="1">
      <c r="X913" s="267"/>
    </row>
    <row r="914" spans="24:24" ht="17.25" customHeight="1">
      <c r="X914" s="267"/>
    </row>
    <row r="915" spans="24:24" ht="17.25" customHeight="1">
      <c r="X915" s="267"/>
    </row>
    <row r="916" spans="24:24" ht="17.25" customHeight="1">
      <c r="X916" s="267"/>
    </row>
    <row r="917" spans="24:24" ht="17.25" customHeight="1">
      <c r="X917" s="267"/>
    </row>
    <row r="918" spans="24:24" ht="17.25" customHeight="1">
      <c r="X918" s="267"/>
    </row>
    <row r="919" spans="24:24" ht="17.25" customHeight="1">
      <c r="X919" s="267"/>
    </row>
    <row r="920" spans="24:24" ht="17.25" customHeight="1">
      <c r="X920" s="267"/>
    </row>
    <row r="921" spans="24:24" ht="17.25" customHeight="1">
      <c r="X921" s="267"/>
    </row>
    <row r="922" spans="24:24" ht="17.25" customHeight="1">
      <c r="X922" s="267"/>
    </row>
    <row r="923" spans="24:24" ht="17.25" customHeight="1">
      <c r="X923" s="267"/>
    </row>
    <row r="924" spans="24:24" ht="17.25" customHeight="1">
      <c r="X924" s="267"/>
    </row>
    <row r="925" spans="24:24" ht="17.25" customHeight="1">
      <c r="X925" s="267"/>
    </row>
    <row r="926" spans="24:24" ht="17.25" customHeight="1">
      <c r="X926" s="267"/>
    </row>
    <row r="927" spans="24:24" ht="17.25" customHeight="1">
      <c r="X927" s="267"/>
    </row>
    <row r="928" spans="24:24" ht="17.25" customHeight="1">
      <c r="X928" s="267"/>
    </row>
    <row r="929" spans="24:24" ht="17.25" customHeight="1">
      <c r="X929" s="267"/>
    </row>
    <row r="930" spans="24:24" ht="17.25" customHeight="1">
      <c r="X930" s="267"/>
    </row>
    <row r="931" spans="24:24" ht="17.25" customHeight="1">
      <c r="X931" s="267"/>
    </row>
    <row r="932" spans="24:24" ht="17.25" customHeight="1">
      <c r="X932" s="267"/>
    </row>
    <row r="933" spans="24:24" ht="17.25" customHeight="1">
      <c r="X933" s="267"/>
    </row>
    <row r="934" spans="24:24" ht="17.25" customHeight="1">
      <c r="X934" s="267"/>
    </row>
    <row r="935" spans="24:24" ht="17.25" customHeight="1">
      <c r="X935" s="267"/>
    </row>
    <row r="936" spans="24:24" ht="17.25" customHeight="1">
      <c r="X936" s="267"/>
    </row>
    <row r="937" spans="24:24" ht="17.25" customHeight="1">
      <c r="X937" s="267"/>
    </row>
    <row r="938" spans="24:24" ht="17.25" customHeight="1">
      <c r="X938" s="267"/>
    </row>
    <row r="939" spans="24:24" ht="17.25" customHeight="1">
      <c r="X939" s="267"/>
    </row>
    <row r="940" spans="24:24" ht="17.25" customHeight="1">
      <c r="X940" s="267"/>
    </row>
    <row r="941" spans="24:24" ht="17.25" customHeight="1">
      <c r="X941" s="267"/>
    </row>
    <row r="942" spans="24:24" ht="17.25" customHeight="1">
      <c r="X942" s="267"/>
    </row>
    <row r="943" spans="24:24" ht="17.25" customHeight="1">
      <c r="X943" s="267"/>
    </row>
    <row r="944" spans="24:24" ht="17.25" customHeight="1">
      <c r="X944" s="267"/>
    </row>
    <row r="945" spans="24:24" ht="17.25" customHeight="1">
      <c r="X945" s="267"/>
    </row>
    <row r="946" spans="24:24" ht="17.25" customHeight="1">
      <c r="X946" s="267"/>
    </row>
    <row r="947" spans="24:24" ht="17.25" customHeight="1">
      <c r="X947" s="267"/>
    </row>
    <row r="948" spans="24:24" ht="17.25" customHeight="1">
      <c r="X948" s="267"/>
    </row>
    <row r="949" spans="24:24" ht="17.25" customHeight="1">
      <c r="X949" s="267"/>
    </row>
    <row r="950" spans="24:24" ht="17.25" customHeight="1">
      <c r="X950" s="267"/>
    </row>
    <row r="951" spans="24:24" ht="17.25" customHeight="1">
      <c r="X951" s="267"/>
    </row>
    <row r="952" spans="24:24" ht="17.25" customHeight="1">
      <c r="X952" s="267"/>
    </row>
    <row r="953" spans="24:24" ht="17.25" customHeight="1">
      <c r="X953" s="267"/>
    </row>
    <row r="954" spans="24:24" ht="17.25" customHeight="1">
      <c r="X954" s="267"/>
    </row>
    <row r="955" spans="24:24" ht="17.25" customHeight="1">
      <c r="X955" s="267"/>
    </row>
    <row r="956" spans="24:24" ht="17.25" customHeight="1">
      <c r="X956" s="267"/>
    </row>
    <row r="957" spans="24:24" ht="17.25" customHeight="1">
      <c r="X957" s="267"/>
    </row>
    <row r="958" spans="24:24" ht="17.25" customHeight="1">
      <c r="X958" s="267"/>
    </row>
    <row r="959" spans="24:24" ht="17.25" customHeight="1">
      <c r="X959" s="267"/>
    </row>
    <row r="960" spans="24:24" ht="17.25" customHeight="1">
      <c r="X960" s="267"/>
    </row>
    <row r="961" spans="24:24" ht="17.25" customHeight="1">
      <c r="X961" s="267"/>
    </row>
    <row r="962" spans="24:24" ht="17.25" customHeight="1">
      <c r="X962" s="267"/>
    </row>
    <row r="963" spans="24:24" ht="17.25" customHeight="1">
      <c r="X963" s="267"/>
    </row>
    <row r="964" spans="24:24" ht="17.25" customHeight="1">
      <c r="X964" s="267"/>
    </row>
    <row r="965" spans="24:24" ht="17.25" customHeight="1">
      <c r="X965" s="267"/>
    </row>
    <row r="966" spans="24:24" ht="17.25" customHeight="1">
      <c r="X966" s="267"/>
    </row>
    <row r="967" spans="24:24" ht="17.25" customHeight="1">
      <c r="X967" s="267"/>
    </row>
    <row r="968" spans="24:24" ht="17.25" customHeight="1">
      <c r="X968" s="267"/>
    </row>
    <row r="969" spans="24:24" ht="17.25" customHeight="1">
      <c r="X969" s="267"/>
    </row>
    <row r="970" spans="24:24" ht="17.25" customHeight="1">
      <c r="X970" s="267"/>
    </row>
    <row r="971" spans="24:24" ht="17.25" customHeight="1">
      <c r="X971" s="267"/>
    </row>
    <row r="972" spans="24:24" ht="17.25" customHeight="1">
      <c r="X972" s="267"/>
    </row>
    <row r="973" spans="24:24" ht="17.25" customHeight="1">
      <c r="X973" s="267"/>
    </row>
    <row r="974" spans="24:24" ht="17.25" customHeight="1">
      <c r="X974" s="267"/>
    </row>
    <row r="975" spans="24:24" ht="17.25" customHeight="1">
      <c r="X975" s="267"/>
    </row>
    <row r="976" spans="24:24" ht="17.25" customHeight="1">
      <c r="X976" s="267"/>
    </row>
    <row r="977" spans="24:24" ht="17.25" customHeight="1">
      <c r="X977" s="267"/>
    </row>
    <row r="978" spans="24:24" ht="17.25" customHeight="1">
      <c r="X978" s="267"/>
    </row>
    <row r="979" spans="24:24" ht="17.25" customHeight="1">
      <c r="X979" s="267"/>
    </row>
    <row r="980" spans="24:24" ht="17.25" customHeight="1">
      <c r="X980" s="267"/>
    </row>
    <row r="981" spans="24:24" ht="17.25" customHeight="1">
      <c r="X981" s="267"/>
    </row>
    <row r="982" spans="24:24" ht="17.25" customHeight="1">
      <c r="X982" s="267"/>
    </row>
    <row r="983" spans="24:24" ht="17.25" customHeight="1">
      <c r="X983" s="267"/>
    </row>
    <row r="984" spans="24:24" ht="17.25" customHeight="1">
      <c r="X984" s="267"/>
    </row>
    <row r="985" spans="24:24" ht="17.25" customHeight="1">
      <c r="X985" s="267"/>
    </row>
    <row r="986" spans="24:24" ht="17.25" customHeight="1">
      <c r="X986" s="267"/>
    </row>
    <row r="987" spans="24:24" ht="17.25" customHeight="1">
      <c r="X987" s="267"/>
    </row>
    <row r="988" spans="24:24" ht="17.25" customHeight="1">
      <c r="X988" s="267"/>
    </row>
    <row r="989" spans="24:24" ht="17.25" customHeight="1">
      <c r="X989" s="267"/>
    </row>
    <row r="990" spans="24:24" ht="17.25" customHeight="1">
      <c r="X990" s="267"/>
    </row>
    <row r="991" spans="24:24" ht="17.25" customHeight="1">
      <c r="X991" s="267"/>
    </row>
    <row r="992" spans="24:24" ht="17.25" customHeight="1">
      <c r="X992" s="267"/>
    </row>
    <row r="993" spans="24:24" ht="17.25" customHeight="1">
      <c r="X993" s="267"/>
    </row>
    <row r="994" spans="24:24" ht="17.25" customHeight="1">
      <c r="X994" s="267"/>
    </row>
    <row r="995" spans="24:24" ht="17.25" customHeight="1">
      <c r="X995" s="267"/>
    </row>
    <row r="996" spans="24:24" ht="17.25" customHeight="1">
      <c r="X996" s="267"/>
    </row>
    <row r="997" spans="24:24" ht="17.25" customHeight="1">
      <c r="X997" s="267"/>
    </row>
    <row r="998" spans="24:24" ht="17.25" customHeight="1">
      <c r="X998" s="267"/>
    </row>
    <row r="999" spans="24:24" ht="17.25" customHeight="1">
      <c r="X999" s="267"/>
    </row>
    <row r="1000" spans="24:24" ht="17.25" customHeight="1">
      <c r="X1000" s="267"/>
    </row>
    <row r="1001" spans="24:24" ht="17.25" customHeight="1">
      <c r="X1001" s="267"/>
    </row>
    <row r="1002" spans="24:24" ht="17.25" customHeight="1">
      <c r="X1002" s="267"/>
    </row>
    <row r="1003" spans="24:24" ht="17.25" customHeight="1">
      <c r="X1003" s="267"/>
    </row>
    <row r="1004" spans="24:24" ht="17.25" customHeight="1">
      <c r="X1004" s="267"/>
    </row>
    <row r="1005" spans="24:24" ht="17.25" customHeight="1">
      <c r="X1005" s="267"/>
    </row>
    <row r="1006" spans="24:24" ht="17.25" customHeight="1">
      <c r="X1006" s="267"/>
    </row>
    <row r="1007" spans="24:24" ht="17.25" customHeight="1">
      <c r="X1007" s="267"/>
    </row>
    <row r="1008" spans="24:24" ht="17.25" customHeight="1">
      <c r="X1008" s="267"/>
    </row>
    <row r="1009" spans="24:24" ht="17.25" customHeight="1">
      <c r="X1009" s="267"/>
    </row>
    <row r="1010" spans="24:24" ht="17.25" customHeight="1">
      <c r="X1010" s="267"/>
    </row>
    <row r="1011" spans="24:24" ht="17.25" customHeight="1">
      <c r="X1011" s="267"/>
    </row>
    <row r="1012" spans="24:24" ht="17.25" customHeight="1">
      <c r="X1012" s="267"/>
    </row>
    <row r="1013" spans="24:24" ht="17.25" customHeight="1">
      <c r="X1013" s="267"/>
    </row>
    <row r="1014" spans="24:24" ht="17.25" customHeight="1">
      <c r="X1014" s="267"/>
    </row>
    <row r="1015" spans="24:24" ht="17.25" customHeight="1">
      <c r="X1015" s="267"/>
    </row>
    <row r="1016" spans="24:24" ht="17.25" customHeight="1">
      <c r="X1016" s="267"/>
    </row>
    <row r="1017" spans="24:24" ht="17.25" customHeight="1">
      <c r="X1017" s="267"/>
    </row>
    <row r="1018" spans="24:24" ht="17.25" customHeight="1">
      <c r="X1018" s="267"/>
    </row>
    <row r="1019" spans="24:24" ht="17.25" customHeight="1">
      <c r="X1019" s="267"/>
    </row>
    <row r="1020" spans="24:24" ht="17.25" customHeight="1">
      <c r="X1020" s="267"/>
    </row>
    <row r="1021" spans="24:24" ht="17.25" customHeight="1">
      <c r="X1021" s="267"/>
    </row>
    <row r="1022" spans="24:24" ht="17.25" customHeight="1">
      <c r="X1022" s="267"/>
    </row>
    <row r="1023" spans="24:24" ht="17.25" customHeight="1">
      <c r="X1023" s="267"/>
    </row>
    <row r="1024" spans="24:24" ht="17.25" customHeight="1">
      <c r="X1024" s="267"/>
    </row>
    <row r="1025" spans="24:24" ht="17.25" customHeight="1">
      <c r="X1025" s="267"/>
    </row>
    <row r="1026" spans="24:24" ht="17.25" customHeight="1">
      <c r="X1026" s="267"/>
    </row>
    <row r="1027" spans="24:24" ht="17.25" customHeight="1">
      <c r="X1027" s="267"/>
    </row>
    <row r="1028" spans="24:24" ht="17.25" customHeight="1">
      <c r="X1028" s="267"/>
    </row>
    <row r="1029" spans="24:24" ht="17.25" customHeight="1">
      <c r="X1029" s="267"/>
    </row>
    <row r="1030" spans="24:24" ht="17.25" customHeight="1">
      <c r="X1030" s="267"/>
    </row>
    <row r="1031" spans="24:24" ht="17.25" customHeight="1">
      <c r="X1031" s="267"/>
    </row>
    <row r="1032" spans="24:24" ht="17.25" customHeight="1">
      <c r="X1032" s="267"/>
    </row>
    <row r="1033" spans="24:24" ht="17.25" customHeight="1">
      <c r="X1033" s="267"/>
    </row>
    <row r="1034" spans="24:24" ht="17.25" customHeight="1">
      <c r="X1034" s="267"/>
    </row>
    <row r="1035" spans="24:24" ht="17.25" customHeight="1">
      <c r="X1035" s="267"/>
    </row>
    <row r="1036" spans="24:24" ht="17.25" customHeight="1">
      <c r="X1036" s="267"/>
    </row>
    <row r="1037" spans="24:24" ht="17.25" customHeight="1">
      <c r="X1037" s="267"/>
    </row>
    <row r="1038" spans="24:24" ht="17.25" customHeight="1">
      <c r="X1038" s="267"/>
    </row>
    <row r="1039" spans="24:24" ht="17.25" customHeight="1">
      <c r="X1039" s="267"/>
    </row>
    <row r="1040" spans="24:24" ht="17.25" customHeight="1">
      <c r="X1040" s="267"/>
    </row>
    <row r="1041" spans="24:24" ht="17.25" customHeight="1">
      <c r="X1041" s="267"/>
    </row>
    <row r="1042" spans="24:24" ht="17.25" customHeight="1">
      <c r="X1042" s="267"/>
    </row>
    <row r="1043" spans="24:24" ht="17.25" customHeight="1">
      <c r="X1043" s="267"/>
    </row>
    <row r="1044" spans="24:24" ht="17.25" customHeight="1">
      <c r="X1044" s="267"/>
    </row>
    <row r="1045" spans="24:24" ht="17.25" customHeight="1">
      <c r="X1045" s="267"/>
    </row>
    <row r="1046" spans="24:24" ht="17.25" customHeight="1">
      <c r="X1046" s="267"/>
    </row>
    <row r="1047" spans="24:24" ht="17.25" customHeight="1">
      <c r="X1047" s="267"/>
    </row>
    <row r="1048" spans="24:24" ht="17.25" customHeight="1">
      <c r="X1048" s="267"/>
    </row>
    <row r="1049" spans="24:24" ht="17.25" customHeight="1">
      <c r="X1049" s="267"/>
    </row>
    <row r="1050" spans="24:24" ht="17.25" customHeight="1">
      <c r="X1050" s="267"/>
    </row>
    <row r="1051" spans="24:24" ht="17.25" customHeight="1">
      <c r="X1051" s="267"/>
    </row>
    <row r="1052" spans="24:24" ht="17.25" customHeight="1">
      <c r="X1052" s="267"/>
    </row>
    <row r="1053" spans="24:24" ht="17.25" customHeight="1">
      <c r="X1053" s="267"/>
    </row>
    <row r="1054" spans="24:24" ht="17.25" customHeight="1">
      <c r="X1054" s="267"/>
    </row>
  </sheetData>
  <mergeCells count="1">
    <mergeCell ref="B54:AM54"/>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S1054"/>
  <sheetViews>
    <sheetView zoomScale="60" zoomScaleNormal="60" workbookViewId="0">
      <selection activeCell="AH5" sqref="AH5"/>
    </sheetView>
  </sheetViews>
  <sheetFormatPr baseColWidth="10" defaultColWidth="10.1640625" defaultRowHeight="18"/>
  <cols>
    <col min="1" max="1" width="32.6640625" style="372" customWidth="1"/>
    <col min="2" max="2" width="11.5" style="267" customWidth="1"/>
    <col min="3" max="3" width="11.5" style="373" customWidth="1"/>
    <col min="4" max="4" width="11.5" style="267" customWidth="1"/>
    <col min="5" max="5" width="1" style="267" customWidth="1"/>
    <col min="6" max="7" width="11.5" style="267" customWidth="1"/>
    <col min="8" max="8" width="2" style="267" customWidth="1"/>
    <col min="9" max="9" width="1" style="267" customWidth="1"/>
    <col min="10" max="11" width="11.5" style="267" customWidth="1"/>
    <col min="12" max="12" width="1" style="267" customWidth="1"/>
    <col min="13" max="14" width="11.5" style="267" customWidth="1"/>
    <col min="15" max="15" width="1" style="267" customWidth="1"/>
    <col min="16" max="16" width="11.5" style="267" customWidth="1"/>
    <col min="17" max="17" width="1" style="267" customWidth="1"/>
    <col min="18" max="18" width="11.5" style="267" customWidth="1"/>
    <col min="19" max="19" width="1" style="267" customWidth="1"/>
    <col min="20" max="20" width="1.1640625" style="267" customWidth="1"/>
    <col min="21" max="21" width="1" style="267" customWidth="1"/>
    <col min="22" max="22" width="8.83203125" style="267" customWidth="1"/>
    <col min="23" max="23" width="2.1640625" style="267" customWidth="1"/>
    <col min="24" max="24" width="9.83203125" style="374" customWidth="1"/>
    <col min="25" max="25" width="2.1640625" style="267" customWidth="1"/>
    <col min="26" max="26" width="2.1640625" style="375" customWidth="1"/>
    <col min="27" max="27" width="2.1640625" style="267" customWidth="1"/>
    <col min="28" max="28" width="8.83203125" style="267" customWidth="1"/>
    <col min="29" max="31" width="2.1640625" style="267" customWidth="1"/>
    <col min="32" max="32" width="8.83203125" style="267" customWidth="1"/>
    <col min="33" max="33" width="1.33203125" style="267" customWidth="1"/>
    <col min="34" max="34" width="11.5" style="267" customWidth="1"/>
    <col min="35" max="35" width="10.5" style="267" customWidth="1"/>
    <col min="36" max="36" width="1" style="267" customWidth="1"/>
    <col min="37" max="37" width="9.33203125" style="267" customWidth="1"/>
    <col min="38" max="38" width="2.83203125" style="267" customWidth="1"/>
    <col min="39" max="43" width="10.5" style="267" customWidth="1"/>
    <col min="44" max="44" width="11.83203125" style="267" customWidth="1"/>
    <col min="45" max="45" width="10.5" style="267" customWidth="1"/>
    <col min="46" max="46" width="9.33203125" style="267" customWidth="1"/>
    <col min="47" max="47" width="10.5" style="372" customWidth="1"/>
    <col min="48" max="48" width="10.5" style="267" customWidth="1"/>
    <col min="49" max="49" width="15.33203125" style="267" customWidth="1"/>
    <col min="50" max="50" width="10.5" style="371" customWidth="1"/>
  </cols>
  <sheetData>
    <row r="1" spans="1:71" ht="119.25" customHeight="1">
      <c r="A1" s="376">
        <f ca="1">TODAY()</f>
        <v>46027</v>
      </c>
      <c r="B1" s="377" t="s">
        <v>46</v>
      </c>
      <c r="C1" s="266" t="s">
        <v>241</v>
      </c>
      <c r="D1" s="377" t="s">
        <v>242</v>
      </c>
      <c r="E1" s="378"/>
      <c r="F1" s="268" t="s">
        <v>54</v>
      </c>
      <c r="G1" s="269" t="s">
        <v>243</v>
      </c>
      <c r="H1" s="268" t="s">
        <v>244</v>
      </c>
      <c r="I1" s="378"/>
      <c r="J1" s="271" t="s">
        <v>81</v>
      </c>
      <c r="K1" s="272" t="s">
        <v>7</v>
      </c>
      <c r="L1" s="378"/>
      <c r="M1" s="379" t="s">
        <v>57</v>
      </c>
      <c r="N1" s="380" t="s">
        <v>245</v>
      </c>
      <c r="O1" s="378"/>
      <c r="P1" s="381" t="s">
        <v>60</v>
      </c>
      <c r="Q1" s="378"/>
      <c r="R1" s="382" t="s">
        <v>106</v>
      </c>
      <c r="S1" s="378"/>
      <c r="T1" s="383" t="s">
        <v>234</v>
      </c>
      <c r="U1" s="378"/>
      <c r="V1" s="384" t="s">
        <v>11</v>
      </c>
      <c r="W1" s="385"/>
      <c r="X1" s="386" t="s">
        <v>12</v>
      </c>
      <c r="Y1" s="387"/>
      <c r="Z1" s="388" t="s">
        <v>13</v>
      </c>
      <c r="AA1" s="373"/>
      <c r="AB1" s="389" t="s">
        <v>246</v>
      </c>
      <c r="AC1" s="378"/>
      <c r="AD1" s="390" t="s">
        <v>247</v>
      </c>
      <c r="AE1" s="378"/>
      <c r="AF1" s="282" t="s">
        <v>14</v>
      </c>
      <c r="AG1" s="391"/>
      <c r="AH1" s="392" t="s">
        <v>15</v>
      </c>
      <c r="AI1" s="393" t="s">
        <v>16</v>
      </c>
      <c r="AK1" s="394" t="s">
        <v>294</v>
      </c>
      <c r="AL1" s="395"/>
      <c r="AM1" s="286" t="s">
        <v>19</v>
      </c>
      <c r="AN1" s="396" t="s">
        <v>20</v>
      </c>
      <c r="AO1" s="397" t="s">
        <v>37</v>
      </c>
      <c r="AP1" s="289" t="s">
        <v>249</v>
      </c>
      <c r="AQ1" s="286" t="s">
        <v>24</v>
      </c>
      <c r="AR1" s="290" t="s">
        <v>26</v>
      </c>
      <c r="AS1" s="291" t="s">
        <v>25</v>
      </c>
      <c r="AT1" s="292" t="s">
        <v>23</v>
      </c>
      <c r="AX1" s="398"/>
      <c r="AY1" s="267"/>
      <c r="AZ1" s="267"/>
      <c r="BA1" s="267"/>
      <c r="BB1" s="267"/>
      <c r="BC1" s="267"/>
      <c r="BD1" s="267"/>
      <c r="BE1" s="267"/>
      <c r="BF1" s="267"/>
      <c r="BG1" s="267"/>
      <c r="BH1" s="267"/>
      <c r="BI1" s="267"/>
      <c r="BJ1" s="267"/>
      <c r="BK1" s="267"/>
      <c r="BL1" s="267"/>
      <c r="BM1" s="267"/>
      <c r="BN1" s="267"/>
      <c r="BO1" s="267"/>
      <c r="BP1" s="267"/>
      <c r="BQ1" s="267"/>
      <c r="BR1" s="267"/>
      <c r="BS1" s="267"/>
    </row>
    <row r="2" spans="1:71" ht="27.75" customHeight="1">
      <c r="A2" s="399" t="s">
        <v>295</v>
      </c>
      <c r="B2" s="400">
        <f>production!D41</f>
        <v>0</v>
      </c>
      <c r="C2" s="401">
        <f>production!G41</f>
        <v>0</v>
      </c>
      <c r="D2" s="400">
        <f>production!I41</f>
        <v>0</v>
      </c>
      <c r="F2" s="400">
        <f>production!K41</f>
        <v>0</v>
      </c>
      <c r="G2" s="400">
        <f>production!N41</f>
        <v>0</v>
      </c>
      <c r="H2" s="400">
        <f>production!O41</f>
        <v>0</v>
      </c>
      <c r="J2" s="400">
        <f>production!Q41</f>
        <v>0</v>
      </c>
      <c r="K2" s="400">
        <f>production!S41</f>
        <v>0</v>
      </c>
      <c r="M2" s="400">
        <f>production!U41</f>
        <v>0</v>
      </c>
      <c r="N2" s="400"/>
      <c r="P2" s="400">
        <f>production!Y41</f>
        <v>0</v>
      </c>
      <c r="R2" s="400">
        <f>production!AC41</f>
        <v>0</v>
      </c>
      <c r="T2" s="400">
        <f>production!AF41</f>
        <v>0</v>
      </c>
      <c r="V2" s="400">
        <f>production!AI41</f>
        <v>0</v>
      </c>
      <c r="W2" s="403"/>
      <c r="X2" s="400">
        <f>production!AL41</f>
        <v>0</v>
      </c>
      <c r="Y2" s="403"/>
      <c r="Z2" s="400">
        <f>production!AN41</f>
        <v>0</v>
      </c>
      <c r="AB2" s="400">
        <f>production!BC41</f>
        <v>0</v>
      </c>
      <c r="AD2" s="404">
        <f>production!AR41</f>
        <v>0</v>
      </c>
      <c r="AF2" s="404">
        <f>production!AW41</f>
        <v>0</v>
      </c>
      <c r="AH2" s="402">
        <f>production!AX41</f>
        <v>0</v>
      </c>
      <c r="AI2" s="402">
        <f>production!BA41</f>
        <v>0</v>
      </c>
      <c r="AK2" s="404">
        <f>production!BB41</f>
        <v>0</v>
      </c>
      <c r="AL2" s="404"/>
      <c r="AM2" s="404">
        <f>production!BD41</f>
        <v>0</v>
      </c>
      <c r="AN2" s="404">
        <f>production!BE41</f>
        <v>0</v>
      </c>
      <c r="AO2" s="404">
        <f>production!BF41</f>
        <v>0</v>
      </c>
      <c r="AP2" s="404">
        <f>production!BG41</f>
        <v>0</v>
      </c>
      <c r="AQ2" s="404">
        <f>production!BI41</f>
        <v>0</v>
      </c>
      <c r="AR2" s="404">
        <f>production!BK41</f>
        <v>0</v>
      </c>
      <c r="AS2" s="404">
        <f>production!BJ41</f>
        <v>0</v>
      </c>
      <c r="AT2" s="404">
        <f>production!BH41</f>
        <v>0</v>
      </c>
      <c r="AU2" s="372" t="s">
        <v>296</v>
      </c>
      <c r="AV2" s="267">
        <v>610</v>
      </c>
      <c r="AW2" s="372" t="s">
        <v>297</v>
      </c>
      <c r="AX2" s="398">
        <f>SUM(B2:AK2)</f>
        <v>0</v>
      </c>
      <c r="AY2" s="267"/>
      <c r="AZ2" s="267"/>
      <c r="BA2" s="267"/>
      <c r="BB2" s="267"/>
      <c r="BC2" s="267"/>
      <c r="BD2" s="267"/>
      <c r="BE2" s="267">
        <f>2560*0.2</f>
        <v>512</v>
      </c>
      <c r="BF2" s="267"/>
      <c r="BG2" s="267"/>
      <c r="BH2" s="267"/>
      <c r="BI2" s="267"/>
      <c r="BJ2" s="267"/>
      <c r="BK2" s="267"/>
      <c r="BL2" s="267"/>
      <c r="BM2" s="267"/>
      <c r="BN2" s="267"/>
      <c r="BO2" s="267"/>
      <c r="BP2" s="267"/>
      <c r="BQ2" s="267"/>
      <c r="BR2" s="267"/>
      <c r="BS2" s="267"/>
    </row>
    <row r="3" spans="1:71" ht="27.75" customHeight="1">
      <c r="A3" s="399" t="s">
        <v>298</v>
      </c>
      <c r="B3" s="405">
        <f>production!E42</f>
        <v>0</v>
      </c>
      <c r="C3" s="406">
        <f>production!H42</f>
        <v>0</v>
      </c>
      <c r="D3" s="407"/>
      <c r="F3" s="408">
        <f>production!L42</f>
        <v>0</v>
      </c>
      <c r="G3" s="407"/>
      <c r="H3" s="407"/>
      <c r="J3" s="409">
        <f>production!R42</f>
        <v>0</v>
      </c>
      <c r="K3" s="407"/>
      <c r="M3" s="410">
        <f>production!V42</f>
        <v>0</v>
      </c>
      <c r="N3" s="407"/>
      <c r="P3" s="411">
        <f>production!Z42</f>
        <v>0</v>
      </c>
      <c r="R3" s="412">
        <f>production!AD42</f>
        <v>0</v>
      </c>
      <c r="T3" s="413">
        <f>production!AG42</f>
        <v>0</v>
      </c>
      <c r="V3" s="414">
        <f>production!AJ42</f>
        <v>0</v>
      </c>
      <c r="W3" s="403"/>
      <c r="X3" s="407"/>
      <c r="Y3" s="403"/>
      <c r="Z3" s="407"/>
      <c r="AB3" s="407"/>
      <c r="AD3" s="464">
        <f>production!AS42</f>
        <v>0</v>
      </c>
      <c r="AF3" s="416"/>
      <c r="AH3" s="400">
        <f>production!AY42</f>
        <v>0</v>
      </c>
      <c r="AI3" s="416"/>
      <c r="AK3" s="417"/>
      <c r="AL3" s="122"/>
      <c r="AM3" s="419"/>
      <c r="AN3" s="419"/>
      <c r="AO3" s="419"/>
      <c r="AP3" s="419"/>
      <c r="AQ3" s="418" t="e">
        <f>#REF!</f>
        <v>#REF!</v>
      </c>
      <c r="AR3" s="418"/>
      <c r="AS3" s="418"/>
      <c r="AT3" s="418"/>
      <c r="AU3" s="420" t="s">
        <v>299</v>
      </c>
      <c r="AV3" s="421">
        <v>1220</v>
      </c>
      <c r="AW3" s="420" t="s">
        <v>297</v>
      </c>
      <c r="AX3" s="398">
        <f>SUM(B3:AK3)</f>
        <v>0</v>
      </c>
      <c r="AY3" s="267"/>
      <c r="AZ3" s="267"/>
      <c r="BA3" s="267"/>
      <c r="BB3" s="267"/>
      <c r="BC3" s="267"/>
      <c r="BD3" s="267"/>
      <c r="BE3" s="267"/>
      <c r="BF3" s="267"/>
      <c r="BG3" s="267"/>
      <c r="BH3" s="267"/>
      <c r="BI3" s="267"/>
      <c r="BJ3" s="267"/>
      <c r="BK3" s="267"/>
      <c r="BL3" s="267"/>
      <c r="BM3" s="267"/>
      <c r="BN3" s="267"/>
      <c r="BO3" s="267"/>
      <c r="BP3" s="267"/>
      <c r="BQ3" s="267"/>
      <c r="BR3" s="267"/>
      <c r="BS3" s="267"/>
    </row>
    <row r="4" spans="1:71" ht="27.75" customHeight="1">
      <c r="A4" s="399" t="s">
        <v>300</v>
      </c>
      <c r="B4" s="405">
        <f>production!F42</f>
        <v>0</v>
      </c>
      <c r="C4" s="407"/>
      <c r="D4" s="407"/>
      <c r="F4" s="408">
        <f>production!M42</f>
        <v>0</v>
      </c>
      <c r="G4" s="407"/>
      <c r="H4" s="407"/>
      <c r="J4" s="407"/>
      <c r="K4" s="407"/>
      <c r="M4" s="410">
        <f>production!W42</f>
        <v>0</v>
      </c>
      <c r="N4" s="407"/>
      <c r="P4" s="411">
        <f>production!AA42</f>
        <v>0</v>
      </c>
      <c r="R4" s="422"/>
      <c r="T4" s="423"/>
      <c r="V4" s="407"/>
      <c r="W4" s="403"/>
      <c r="X4" s="407"/>
      <c r="Y4" s="403"/>
      <c r="Z4" s="407"/>
      <c r="AB4" s="407"/>
      <c r="AD4" s="465"/>
      <c r="AF4" s="416"/>
      <c r="AH4" s="402">
        <f>production!AZ42</f>
        <v>0</v>
      </c>
      <c r="AI4" s="416"/>
      <c r="AK4" s="417"/>
      <c r="AL4" s="122"/>
      <c r="AM4" s="418"/>
      <c r="AN4" s="418"/>
      <c r="AO4" s="418"/>
      <c r="AP4" s="418"/>
      <c r="AQ4" s="418"/>
      <c r="AR4" s="418"/>
      <c r="AS4" s="418"/>
      <c r="AT4" s="418"/>
      <c r="AU4" s="420" t="s">
        <v>301</v>
      </c>
      <c r="AV4" s="421">
        <v>3660</v>
      </c>
      <c r="AW4" s="420" t="s">
        <v>297</v>
      </c>
      <c r="AX4" s="398"/>
      <c r="AY4" s="267"/>
      <c r="AZ4" s="267"/>
      <c r="BA4" s="267"/>
      <c r="BB4" s="267"/>
      <c r="BC4" s="267"/>
      <c r="BD4" s="267"/>
      <c r="BE4" s="267"/>
      <c r="BF4" s="267"/>
      <c r="BG4" s="267"/>
      <c r="BH4" s="267"/>
      <c r="BI4" s="267"/>
      <c r="BJ4" s="267"/>
      <c r="BK4" s="267"/>
      <c r="BL4" s="267"/>
      <c r="BM4" s="267"/>
      <c r="BN4" s="267"/>
      <c r="BO4" s="267"/>
      <c r="BP4" s="267"/>
      <c r="BQ4" s="267"/>
      <c r="BR4" s="267"/>
      <c r="BS4" s="267"/>
    </row>
    <row r="5" spans="1:71" s="431" customFormat="1" ht="27.75" customHeight="1">
      <c r="A5" s="424" t="s">
        <v>302</v>
      </c>
      <c r="B5" s="327">
        <f>quantite_commandee!B5-'tableau_des-recettes'!AG10*1000</f>
        <v>0</v>
      </c>
      <c r="C5" s="328">
        <f>C2*$AV$2+C3*$AV$3</f>
        <v>0</v>
      </c>
      <c r="D5" s="327">
        <f>D2*$AV$2</f>
        <v>0</v>
      </c>
      <c r="E5" s="300"/>
      <c r="F5" s="329">
        <f>quantite_commandee!F5-'tableau_des-recettes'!AG11*1000</f>
        <v>0</v>
      </c>
      <c r="G5" s="425">
        <f>G2*$AV$2+G3*$AV$3</f>
        <v>0</v>
      </c>
      <c r="H5" s="329">
        <f>H2*$AV$2+H3*$AV$3</f>
        <v>0</v>
      </c>
      <c r="I5" s="300"/>
      <c r="J5" s="331">
        <f>J2*$AV$14+J3*$AV$15</f>
        <v>0</v>
      </c>
      <c r="K5" s="426">
        <f>K2*$AV$2</f>
        <v>0</v>
      </c>
      <c r="L5" s="300"/>
      <c r="M5" s="333">
        <f>quantite_commandee!M5-'tableau_des-recettes'!AG12*1000</f>
        <v>0</v>
      </c>
      <c r="N5" s="334"/>
      <c r="O5" s="300"/>
      <c r="P5" s="335">
        <f>P2*$AV$17+P3*$AV$19+P4*$AV$21</f>
        <v>0</v>
      </c>
      <c r="Q5" s="300"/>
      <c r="R5" s="336">
        <f>R2*$AV$18+R3*$AV$20</f>
        <v>0</v>
      </c>
      <c r="S5" s="300"/>
      <c r="T5" s="427">
        <f>T2*$AV$2+T3*$AV$3</f>
        <v>0</v>
      </c>
      <c r="U5" s="300"/>
      <c r="V5" s="337">
        <f>V2*$AV$14+V3*$AV$15</f>
        <v>0</v>
      </c>
      <c r="W5" s="300"/>
      <c r="X5" s="425">
        <f>X2*$AV$2+X3*$AV$3</f>
        <v>0</v>
      </c>
      <c r="Y5" s="300"/>
      <c r="Z5" s="428">
        <f>Z2*$AV$2+Z3*$AV$3</f>
        <v>0</v>
      </c>
      <c r="AA5" s="300"/>
      <c r="AB5" s="338">
        <f>AB2*$AV$5</f>
        <v>0</v>
      </c>
      <c r="AC5" s="299"/>
      <c r="AD5" s="429">
        <f>AD2*$AV$2+AD3*$AV$3</f>
        <v>0</v>
      </c>
      <c r="AE5" s="299"/>
      <c r="AF5" s="324">
        <f>AF2*$AV$2</f>
        <v>0</v>
      </c>
      <c r="AG5" s="294"/>
      <c r="AH5" s="327">
        <f>AH2*$AV$22+AH3*$AV$23+AH4*$AV$24</f>
        <v>0</v>
      </c>
      <c r="AI5" s="430">
        <f>AI2*$AV$2</f>
        <v>0</v>
      </c>
      <c r="AJ5" s="267"/>
      <c r="AK5" s="324">
        <f>AK2*$AV$2</f>
        <v>0</v>
      </c>
      <c r="AL5" s="299"/>
      <c r="AM5" s="299">
        <f>AM2*$AV$10</f>
        <v>0</v>
      </c>
      <c r="AN5" s="299">
        <f>AN2*$AV$10</f>
        <v>0</v>
      </c>
      <c r="AO5" s="324">
        <f>AO2*$AV$2</f>
        <v>0</v>
      </c>
      <c r="AP5" s="324">
        <f>AP2*$AV$2</f>
        <v>0</v>
      </c>
      <c r="AQ5" s="299">
        <f>AQ2*$AV$11</f>
        <v>0</v>
      </c>
      <c r="AR5" s="299">
        <f>AR2*$AV$2</f>
        <v>0</v>
      </c>
      <c r="AS5" s="309">
        <f>AS2*$AV$13</f>
        <v>0</v>
      </c>
      <c r="AT5" s="444">
        <f>AT2*$AV$11</f>
        <v>0</v>
      </c>
      <c r="AU5" s="420" t="s">
        <v>303</v>
      </c>
      <c r="AV5" s="267">
        <v>430</v>
      </c>
      <c r="AW5" s="431" t="s">
        <v>297</v>
      </c>
      <c r="AX5" s="398">
        <f t="shared" ref="AX5:AX13" si="0">SUM(B5:AK5)</f>
        <v>0</v>
      </c>
      <c r="AY5" s="267"/>
      <c r="AZ5" s="267"/>
      <c r="BA5" s="267"/>
      <c r="BB5" s="267"/>
      <c r="BC5" s="267"/>
      <c r="BD5" s="267"/>
      <c r="BE5" s="432"/>
      <c r="BF5" s="432"/>
      <c r="BG5" s="432"/>
      <c r="BH5" s="432"/>
      <c r="BI5" s="432"/>
      <c r="BJ5" s="432"/>
      <c r="BK5" s="432"/>
      <c r="BL5" s="432"/>
      <c r="BM5" s="432"/>
      <c r="BN5" s="432"/>
      <c r="BO5" s="432"/>
      <c r="BP5" s="432"/>
      <c r="BQ5" s="432"/>
      <c r="BR5" s="432"/>
      <c r="BS5" s="432"/>
    </row>
    <row r="6" spans="1:71" s="267" customFormat="1" ht="27.75" customHeight="1">
      <c r="A6" s="245" t="s">
        <v>304</v>
      </c>
      <c r="B6" s="299">
        <f>(1+$AV$7)*B5</f>
        <v>0</v>
      </c>
      <c r="C6" s="299">
        <f>(1+$AV$7)*C5</f>
        <v>0</v>
      </c>
      <c r="D6" s="299">
        <f>(1+$AV$7)*D5</f>
        <v>0</v>
      </c>
      <c r="E6" s="300"/>
      <c r="F6" s="299">
        <f>(1+$AV$7)*F5</f>
        <v>0</v>
      </c>
      <c r="G6" s="433">
        <f>(1+$AV$7)*G5</f>
        <v>0</v>
      </c>
      <c r="H6" s="299">
        <f>(1+$AV$7)*H5</f>
        <v>0</v>
      </c>
      <c r="I6" s="300"/>
      <c r="J6" s="299">
        <f>(1+$AV$7)*J5</f>
        <v>0</v>
      </c>
      <c r="K6" s="299">
        <f>(1+$AV$7)*K5</f>
        <v>0</v>
      </c>
      <c r="L6" s="300"/>
      <c r="M6" s="299">
        <f>(1+$AV$7)*M5</f>
        <v>0</v>
      </c>
      <c r="N6" s="299"/>
      <c r="O6" s="300"/>
      <c r="P6" s="299">
        <f>(1+$AV$7)*P5</f>
        <v>0</v>
      </c>
      <c r="Q6" s="300"/>
      <c r="R6" s="299">
        <f>(1+$AV$7)*R5</f>
        <v>0</v>
      </c>
      <c r="S6" s="300"/>
      <c r="T6" s="299">
        <f>(1+$AV$7)*T5</f>
        <v>0</v>
      </c>
      <c r="U6" s="300"/>
      <c r="V6" s="299">
        <f>(1+$AV$7)*V5</f>
        <v>0</v>
      </c>
      <c r="W6" s="300"/>
      <c r="X6" s="433">
        <f>(1+$AV$7)*X5</f>
        <v>0</v>
      </c>
      <c r="Y6" s="300"/>
      <c r="Z6" s="466">
        <f>(1+$AV$7)*Z5</f>
        <v>0</v>
      </c>
      <c r="AA6" s="300"/>
      <c r="AB6" s="299">
        <f>(1+$AV$7)*AB5</f>
        <v>0</v>
      </c>
      <c r="AC6" s="299"/>
      <c r="AD6" s="299">
        <f>(1+$AV$7)*AD5</f>
        <v>0</v>
      </c>
      <c r="AE6" s="299"/>
      <c r="AF6" s="299">
        <f>(1+$AV$7)*AF5</f>
        <v>0</v>
      </c>
      <c r="AG6" s="299"/>
      <c r="AH6" s="299">
        <f>(1+$AV$7)*AH5</f>
        <v>0</v>
      </c>
      <c r="AI6" s="299">
        <f>(1+$AV$7)*AI5</f>
        <v>0</v>
      </c>
      <c r="AK6" s="433">
        <f>(1+$AV$7)*AK5</f>
        <v>0</v>
      </c>
      <c r="AL6" s="433"/>
      <c r="AM6" s="433">
        <f t="shared" ref="AM6:AT6" si="1">(1+$AV$7)*AM5</f>
        <v>0</v>
      </c>
      <c r="AN6" s="433">
        <f t="shared" si="1"/>
        <v>0</v>
      </c>
      <c r="AO6" s="433">
        <f t="shared" si="1"/>
        <v>0</v>
      </c>
      <c r="AP6" s="433">
        <f t="shared" si="1"/>
        <v>0</v>
      </c>
      <c r="AQ6" s="433">
        <f t="shared" si="1"/>
        <v>0</v>
      </c>
      <c r="AR6" s="433">
        <f t="shared" si="1"/>
        <v>0</v>
      </c>
      <c r="AS6" s="433">
        <f t="shared" si="1"/>
        <v>0</v>
      </c>
      <c r="AT6" s="433">
        <f t="shared" si="1"/>
        <v>0</v>
      </c>
      <c r="AU6" s="372" t="s">
        <v>305</v>
      </c>
      <c r="AV6" s="267">
        <v>500</v>
      </c>
      <c r="AW6" s="372" t="s">
        <v>297</v>
      </c>
      <c r="AX6" s="398">
        <f t="shared" si="0"/>
        <v>0</v>
      </c>
    </row>
    <row r="7" spans="1:71" s="431" customFormat="1" ht="27.75" customHeight="1">
      <c r="A7" s="424" t="s">
        <v>306</v>
      </c>
      <c r="B7" s="327">
        <f>recette!B47</f>
        <v>1917</v>
      </c>
      <c r="C7" s="328">
        <f>recette!C47</f>
        <v>1906</v>
      </c>
      <c r="D7" s="327">
        <f>recette!D47</f>
        <v>2065</v>
      </c>
      <c r="E7" s="300"/>
      <c r="F7" s="329">
        <f>recette!F47</f>
        <v>1976</v>
      </c>
      <c r="G7" s="434">
        <f>recette!G47</f>
        <v>2166</v>
      </c>
      <c r="H7" s="329">
        <f>recette!H47</f>
        <v>2294</v>
      </c>
      <c r="I7" s="300"/>
      <c r="J7" s="331">
        <f>recette!J47</f>
        <v>2066</v>
      </c>
      <c r="K7" s="426">
        <f>recette!K47</f>
        <v>2218</v>
      </c>
      <c r="L7" s="300"/>
      <c r="M7" s="333">
        <f>recette!M47</f>
        <v>2076</v>
      </c>
      <c r="N7" s="334"/>
      <c r="O7" s="300"/>
      <c r="P7" s="335">
        <f>recette!P47</f>
        <v>2092</v>
      </c>
      <c r="Q7" s="300"/>
      <c r="R7" s="336">
        <f>recette!R47</f>
        <v>2235</v>
      </c>
      <c r="S7" s="300"/>
      <c r="T7" s="427">
        <f>recette!T47</f>
        <v>935.572</v>
      </c>
      <c r="U7" s="300"/>
      <c r="V7" s="337">
        <f>recette!V47</f>
        <v>2343</v>
      </c>
      <c r="W7" s="300"/>
      <c r="X7" s="434">
        <f>recette!X47</f>
        <v>2156</v>
      </c>
      <c r="Y7" s="300"/>
      <c r="Z7" s="435">
        <f>recette!Z47</f>
        <v>0</v>
      </c>
      <c r="AA7" s="300"/>
      <c r="AB7" s="338">
        <f>recette!AB47</f>
        <v>2116</v>
      </c>
      <c r="AC7" s="299"/>
      <c r="AD7" s="429">
        <f>recette!AD47</f>
        <v>2018</v>
      </c>
      <c r="AE7" s="299"/>
      <c r="AF7" s="324">
        <f>recette!AF47</f>
        <v>2179</v>
      </c>
      <c r="AG7" s="294"/>
      <c r="AH7" s="327">
        <f>recette!AH47</f>
        <v>2036</v>
      </c>
      <c r="AI7" s="430">
        <f>recette!AI47</f>
        <v>2204</v>
      </c>
      <c r="AJ7" s="267"/>
      <c r="AK7" s="434">
        <f>recette!AJ47</f>
        <v>2305</v>
      </c>
      <c r="AL7" s="436"/>
      <c r="AM7" s="434">
        <f>recette!AL47</f>
        <v>2133</v>
      </c>
      <c r="AN7" s="434">
        <f>recette!AM47</f>
        <v>2239</v>
      </c>
      <c r="AO7" s="434">
        <f>recette!AN47</f>
        <v>2176</v>
      </c>
      <c r="AP7" s="434">
        <f>recette!AO47</f>
        <v>2124</v>
      </c>
      <c r="AQ7" s="434">
        <f>recette!AP47</f>
        <v>1934</v>
      </c>
      <c r="AR7" s="467">
        <f>recette!AQ47</f>
        <v>2578</v>
      </c>
      <c r="AS7" s="468">
        <f>recette!AR47</f>
        <v>1934</v>
      </c>
      <c r="AT7" s="438">
        <f>recette!AS47</f>
        <v>1934</v>
      </c>
      <c r="AU7" s="420" t="s">
        <v>307</v>
      </c>
      <c r="AV7" s="122">
        <v>0</v>
      </c>
      <c r="AX7" s="398">
        <f t="shared" si="0"/>
        <v>41303.572</v>
      </c>
      <c r="AY7" s="267"/>
      <c r="AZ7" s="267"/>
      <c r="BA7" s="267"/>
      <c r="BB7" s="267"/>
      <c r="BC7" s="267"/>
      <c r="BD7" s="267"/>
      <c r="BE7" s="432"/>
      <c r="BF7" s="432"/>
      <c r="BG7" s="432"/>
      <c r="BH7" s="432"/>
      <c r="BI7" s="432"/>
      <c r="BJ7" s="432"/>
      <c r="BK7" s="432"/>
      <c r="BL7" s="432"/>
      <c r="BM7" s="432"/>
      <c r="BN7" s="432"/>
      <c r="BO7" s="432"/>
      <c r="BP7" s="432"/>
      <c r="BQ7" s="432"/>
      <c r="BR7" s="432"/>
      <c r="BS7" s="432"/>
    </row>
    <row r="8" spans="1:71" s="267" customFormat="1" ht="27.75" customHeight="1">
      <c r="A8" s="245" t="s">
        <v>308</v>
      </c>
      <c r="B8" s="439">
        <f>B6/B7</f>
        <v>0</v>
      </c>
      <c r="C8" s="439">
        <f>C6/C7</f>
        <v>0</v>
      </c>
      <c r="D8" s="439">
        <f>D6/D7</f>
        <v>0</v>
      </c>
      <c r="E8" s="440"/>
      <c r="F8" s="439">
        <f>F6/F7</f>
        <v>0</v>
      </c>
      <c r="G8" s="441">
        <f>G6/G7</f>
        <v>0</v>
      </c>
      <c r="H8" s="439">
        <f>H6/H7</f>
        <v>0</v>
      </c>
      <c r="I8" s="440"/>
      <c r="J8" s="439">
        <f>J6/J7</f>
        <v>0</v>
      </c>
      <c r="K8" s="439">
        <f>K6/K7</f>
        <v>0</v>
      </c>
      <c r="L8" s="440"/>
      <c r="M8" s="439">
        <f>M6/M7</f>
        <v>0</v>
      </c>
      <c r="N8" s="439"/>
      <c r="O8" s="440"/>
      <c r="P8" s="439">
        <f>P6/P7</f>
        <v>0</v>
      </c>
      <c r="Q8" s="440"/>
      <c r="R8" s="439">
        <f>R6/R7</f>
        <v>0</v>
      </c>
      <c r="S8" s="440"/>
      <c r="T8" s="439">
        <f>T6/T7</f>
        <v>0</v>
      </c>
      <c r="U8" s="440"/>
      <c r="V8" s="439">
        <f>V6/V7</f>
        <v>0</v>
      </c>
      <c r="W8" s="440"/>
      <c r="X8" s="441">
        <f>X6/X7</f>
        <v>0</v>
      </c>
      <c r="Y8" s="440"/>
      <c r="Z8" s="469" t="e">
        <f>Z6/Z7</f>
        <v>#DIV/0!</v>
      </c>
      <c r="AA8" s="440"/>
      <c r="AB8" s="439">
        <f>AB6/AB7</f>
        <v>0</v>
      </c>
      <c r="AC8" s="439"/>
      <c r="AD8" s="439">
        <f>AD6/AD7</f>
        <v>0</v>
      </c>
      <c r="AE8" s="439"/>
      <c r="AF8" s="439">
        <f>AF6/AF7</f>
        <v>0</v>
      </c>
      <c r="AG8" s="439"/>
      <c r="AH8" s="439">
        <f>AH6/AH7</f>
        <v>0</v>
      </c>
      <c r="AI8" s="439">
        <f>AI6/AI7</f>
        <v>0</v>
      </c>
      <c r="AK8" s="439">
        <f>AK6/AK7</f>
        <v>0</v>
      </c>
      <c r="AL8" s="439"/>
      <c r="AM8" s="439">
        <f t="shared" ref="AM8:AT8" si="2">AM6/AM7</f>
        <v>0</v>
      </c>
      <c r="AN8" s="439">
        <f t="shared" si="2"/>
        <v>0</v>
      </c>
      <c r="AO8" s="439">
        <f t="shared" si="2"/>
        <v>0</v>
      </c>
      <c r="AP8" s="439">
        <f t="shared" si="2"/>
        <v>0</v>
      </c>
      <c r="AQ8" s="439">
        <f t="shared" si="2"/>
        <v>0</v>
      </c>
      <c r="AR8" s="439">
        <f t="shared" si="2"/>
        <v>0</v>
      </c>
      <c r="AS8" s="439">
        <f t="shared" si="2"/>
        <v>0</v>
      </c>
      <c r="AT8" s="439">
        <f t="shared" si="2"/>
        <v>0</v>
      </c>
      <c r="AU8" s="442"/>
      <c r="AX8" s="398" t="e">
        <f t="shared" si="0"/>
        <v>#DIV/0!</v>
      </c>
    </row>
    <row r="9" spans="1:71" s="431" customFormat="1" ht="27.75" customHeight="1">
      <c r="A9" s="424" t="s">
        <v>88</v>
      </c>
      <c r="B9" s="327">
        <f>recette!B2*B$8</f>
        <v>0</v>
      </c>
      <c r="C9" s="328">
        <f>recette!C2*C$8</f>
        <v>0</v>
      </c>
      <c r="D9" s="327">
        <f>recette!D2*D$8</f>
        <v>0</v>
      </c>
      <c r="E9" s="300"/>
      <c r="F9" s="329">
        <f>recette!F2*F$8</f>
        <v>0</v>
      </c>
      <c r="G9" s="434">
        <f>recette!G2*G$8</f>
        <v>0</v>
      </c>
      <c r="H9" s="329">
        <f>recette!H2*H$8</f>
        <v>0</v>
      </c>
      <c r="I9" s="300"/>
      <c r="J9" s="331">
        <f>recette!J2*J$8</f>
        <v>0</v>
      </c>
      <c r="K9" s="426">
        <f>recette!K2*K$8</f>
        <v>0</v>
      </c>
      <c r="L9" s="300"/>
      <c r="M9" s="333">
        <f>recette!M2*M$8</f>
        <v>0</v>
      </c>
      <c r="N9" s="334"/>
      <c r="O9" s="300"/>
      <c r="P9" s="335">
        <f>recette!P2*P$8</f>
        <v>0</v>
      </c>
      <c r="Q9" s="300"/>
      <c r="R9" s="336">
        <f>recette!R2*R$8</f>
        <v>0</v>
      </c>
      <c r="S9" s="300"/>
      <c r="T9" s="427">
        <f>recette!T2*T$8</f>
        <v>0</v>
      </c>
      <c r="U9" s="300"/>
      <c r="V9" s="337">
        <f>recette!V2*V$8</f>
        <v>0</v>
      </c>
      <c r="W9" s="300"/>
      <c r="X9" s="434">
        <f>recette!X2*X$8</f>
        <v>0</v>
      </c>
      <c r="Y9" s="300"/>
      <c r="Z9" s="435" t="e">
        <f>recette!Z2*Z$8</f>
        <v>#DIV/0!</v>
      </c>
      <c r="AA9" s="300"/>
      <c r="AB9" s="338">
        <f>recette!AB2*AB$8</f>
        <v>0</v>
      </c>
      <c r="AC9" s="299"/>
      <c r="AD9" s="429">
        <f>recette!AD2*AD$8</f>
        <v>0</v>
      </c>
      <c r="AE9" s="299"/>
      <c r="AF9" s="324">
        <f>recette!AF2*AF$8</f>
        <v>0</v>
      </c>
      <c r="AG9" s="299"/>
      <c r="AH9" s="327">
        <f>recette!AH2*AH$8</f>
        <v>0</v>
      </c>
      <c r="AI9" s="430">
        <f>recette!AI2*AI$8</f>
        <v>0</v>
      </c>
      <c r="AJ9" s="300"/>
      <c r="AK9" s="327">
        <f>recette!AJ2*AK$8</f>
        <v>0</v>
      </c>
      <c r="AL9" s="299"/>
      <c r="AM9" s="327">
        <f>recette!AL2*AM$8</f>
        <v>0</v>
      </c>
      <c r="AN9" s="327"/>
      <c r="AO9" s="443">
        <f>recette!AN2*AO$8</f>
        <v>0</v>
      </c>
      <c r="AP9" s="307">
        <f>recette!AO2*AP$8</f>
        <v>0</v>
      </c>
      <c r="AQ9" s="327">
        <f>recette!AP2*AQ$8</f>
        <v>0</v>
      </c>
      <c r="AR9" s="327">
        <f>recette!AQ2*AR$8</f>
        <v>0</v>
      </c>
      <c r="AS9" s="309">
        <f>recette!AR2*AS$8</f>
        <v>0</v>
      </c>
      <c r="AT9" s="444">
        <f>recette!AS2*AT$8</f>
        <v>0</v>
      </c>
      <c r="AU9" s="420" t="s">
        <v>330</v>
      </c>
      <c r="AV9" s="431">
        <v>2460</v>
      </c>
      <c r="AX9" s="398" t="e">
        <f t="shared" si="0"/>
        <v>#DIV/0!</v>
      </c>
      <c r="AY9" s="267"/>
      <c r="AZ9" s="267"/>
      <c r="BA9" s="267"/>
      <c r="BB9" s="267"/>
      <c r="BC9" s="267"/>
      <c r="BD9" s="267"/>
      <c r="BE9" s="432"/>
      <c r="BF9" s="432"/>
      <c r="BG9" s="432"/>
      <c r="BH9" s="432"/>
      <c r="BI9" s="432"/>
      <c r="BJ9" s="432"/>
      <c r="BK9" s="432"/>
      <c r="BL9" s="432"/>
      <c r="BM9" s="432"/>
      <c r="BN9" s="432"/>
      <c r="BO9" s="432"/>
      <c r="BP9" s="432"/>
      <c r="BQ9" s="432"/>
      <c r="BR9" s="432"/>
      <c r="BS9" s="432"/>
    </row>
    <row r="10" spans="1:71" s="267" customFormat="1" ht="27.75" customHeight="1">
      <c r="A10" s="245" t="s">
        <v>250</v>
      </c>
      <c r="B10" s="299">
        <f>recette!B3*B$8</f>
        <v>0</v>
      </c>
      <c r="C10" s="299">
        <f>recette!C3*C$8</f>
        <v>0</v>
      </c>
      <c r="D10" s="299">
        <f>recette!D3*D$8</f>
        <v>0</v>
      </c>
      <c r="E10" s="300"/>
      <c r="F10" s="299">
        <f>recette!F3*F$8</f>
        <v>0</v>
      </c>
      <c r="G10" s="433">
        <f>recette!G3*G$8</f>
        <v>0</v>
      </c>
      <c r="H10" s="299">
        <f>recette!H3*H$8</f>
        <v>0</v>
      </c>
      <c r="I10" s="300"/>
      <c r="J10" s="299">
        <f>recette!J3*J$8</f>
        <v>0</v>
      </c>
      <c r="K10" s="299">
        <f>recette!K3*K$8</f>
        <v>0</v>
      </c>
      <c r="L10" s="300"/>
      <c r="M10" s="299">
        <f>recette!M3*M$8</f>
        <v>0</v>
      </c>
      <c r="N10" s="299"/>
      <c r="O10" s="300"/>
      <c r="P10" s="299">
        <f>recette!P3*P$8</f>
        <v>0</v>
      </c>
      <c r="Q10" s="300"/>
      <c r="R10" s="299">
        <f>recette!R3*R$8</f>
        <v>0</v>
      </c>
      <c r="S10" s="300"/>
      <c r="T10" s="299">
        <f>recette!T3*T$8</f>
        <v>0</v>
      </c>
      <c r="U10" s="300"/>
      <c r="V10" s="299">
        <f>recette!V3*V$8</f>
        <v>0</v>
      </c>
      <c r="W10" s="300"/>
      <c r="X10" s="433">
        <f>recette!X3*X$8</f>
        <v>0</v>
      </c>
      <c r="Y10" s="300"/>
      <c r="Z10" s="466" t="e">
        <f>recette!Z3*Z$8</f>
        <v>#DIV/0!</v>
      </c>
      <c r="AA10" s="300"/>
      <c r="AB10" s="299">
        <f>recette!AB3*AB$8</f>
        <v>0</v>
      </c>
      <c r="AC10" s="299"/>
      <c r="AD10" s="299">
        <f>recette!AD3*AD$8</f>
        <v>0</v>
      </c>
      <c r="AE10" s="299"/>
      <c r="AF10" s="299">
        <f>recette!AF3*AF$8</f>
        <v>0</v>
      </c>
      <c r="AG10" s="299"/>
      <c r="AH10" s="299">
        <f>recette!AH3*AH$8</f>
        <v>0</v>
      </c>
      <c r="AI10" s="299">
        <f>recette!AI3*AI$8</f>
        <v>0</v>
      </c>
      <c r="AJ10" s="300"/>
      <c r="AK10" s="299">
        <f>recette!AJ3*AK$8</f>
        <v>0</v>
      </c>
      <c r="AL10" s="299"/>
      <c r="AM10" s="299">
        <f>recette!AL3*AM$8</f>
        <v>0</v>
      </c>
      <c r="AN10" s="299"/>
      <c r="AO10" s="443">
        <f>recette!AN3*AO$8</f>
        <v>0</v>
      </c>
      <c r="AP10" s="307">
        <f>recette!AO3*AP$8</f>
        <v>0</v>
      </c>
      <c r="AQ10" s="299">
        <f>recette!AP3*AQ$8</f>
        <v>0</v>
      </c>
      <c r="AR10" s="299">
        <f>recette!AQ3*AR$8</f>
        <v>0</v>
      </c>
      <c r="AS10" s="299">
        <f>recette!AR3*AS8</f>
        <v>0</v>
      </c>
      <c r="AT10" s="299">
        <f>recette!AS3*AT8</f>
        <v>0</v>
      </c>
      <c r="AU10" s="445" t="s">
        <v>310</v>
      </c>
      <c r="AV10" s="267">
        <v>444</v>
      </c>
      <c r="AX10" s="398" t="e">
        <f t="shared" si="0"/>
        <v>#DIV/0!</v>
      </c>
      <c r="BA10" s="267">
        <f>AV17+AV19+AV21</f>
        <v>5330</v>
      </c>
    </row>
    <row r="11" spans="1:71" s="267" customFormat="1" ht="27.75" customHeight="1">
      <c r="A11" s="245" t="s">
        <v>251</v>
      </c>
      <c r="B11" s="299">
        <f>recette!B4*B$8</f>
        <v>0</v>
      </c>
      <c r="C11" s="299">
        <f>recette!C4*C$8</f>
        <v>0</v>
      </c>
      <c r="D11" s="299">
        <f>recette!D4*D$8</f>
        <v>0</v>
      </c>
      <c r="E11" s="300"/>
      <c r="F11" s="299">
        <f>recette!F4*F$8</f>
        <v>0</v>
      </c>
      <c r="G11" s="433">
        <f>recette!G4*G$8</f>
        <v>0</v>
      </c>
      <c r="H11" s="299">
        <f>recette!H4*H$8</f>
        <v>0</v>
      </c>
      <c r="I11" s="300"/>
      <c r="J11" s="299">
        <f>recette!J4*J$8</f>
        <v>0</v>
      </c>
      <c r="K11" s="299">
        <f>recette!K4*K$8</f>
        <v>0</v>
      </c>
      <c r="L11" s="300"/>
      <c r="M11" s="299">
        <f>recette!M4*M$8</f>
        <v>0</v>
      </c>
      <c r="N11" s="299"/>
      <c r="O11" s="300"/>
      <c r="P11" s="299">
        <f>recette!P4*P$8</f>
        <v>0</v>
      </c>
      <c r="Q11" s="300"/>
      <c r="R11" s="299">
        <f>recette!R4*R$8</f>
        <v>0</v>
      </c>
      <c r="S11" s="300"/>
      <c r="T11" s="299">
        <f>recette!T4*T$8</f>
        <v>0</v>
      </c>
      <c r="U11" s="300"/>
      <c r="V11" s="299">
        <f>recette!V4*V$8</f>
        <v>0</v>
      </c>
      <c r="W11" s="300"/>
      <c r="X11" s="433">
        <f>recette!X4*X$8</f>
        <v>0</v>
      </c>
      <c r="Y11" s="300"/>
      <c r="Z11" s="466" t="e">
        <f>recette!Z4*Z$8</f>
        <v>#DIV/0!</v>
      </c>
      <c r="AA11" s="300"/>
      <c r="AB11" s="299">
        <f>recette!AB4*AB$8</f>
        <v>0</v>
      </c>
      <c r="AC11" s="299"/>
      <c r="AD11" s="299">
        <f>recette!AD4*AD$8</f>
        <v>0</v>
      </c>
      <c r="AE11" s="299"/>
      <c r="AF11" s="299">
        <f>recette!AF4*AF$8</f>
        <v>0</v>
      </c>
      <c r="AG11" s="299"/>
      <c r="AH11" s="299">
        <f>recette!AH4*AH$8</f>
        <v>0</v>
      </c>
      <c r="AI11" s="299">
        <f>recette!AI4*AI$8</f>
        <v>0</v>
      </c>
      <c r="AJ11" s="300"/>
      <c r="AK11" s="299">
        <f>recette!AJ4*AK$8</f>
        <v>0</v>
      </c>
      <c r="AL11" s="299"/>
      <c r="AM11" s="299">
        <f>recette!AL4*AM$8</f>
        <v>0</v>
      </c>
      <c r="AN11" s="299">
        <f>recette!AM4*AN$8</f>
        <v>0</v>
      </c>
      <c r="AO11" s="443">
        <f>recette!AN4*AO$8</f>
        <v>0</v>
      </c>
      <c r="AP11" s="307">
        <f>recette!AO4*AP$8</f>
        <v>0</v>
      </c>
      <c r="AQ11" s="299">
        <f>recette!AP4*AQ$8</f>
        <v>0</v>
      </c>
      <c r="AR11" s="299">
        <f>recette!AQ4*AR$8</f>
        <v>0</v>
      </c>
      <c r="AS11" s="299"/>
      <c r="AT11" s="299"/>
      <c r="AU11" s="446" t="s">
        <v>311</v>
      </c>
      <c r="AV11" s="112">
        <v>150</v>
      </c>
      <c r="AX11" s="398" t="e">
        <f t="shared" si="0"/>
        <v>#DIV/0!</v>
      </c>
      <c r="BA11" s="267">
        <f>AV18+AV20</f>
        <v>1710</v>
      </c>
    </row>
    <row r="12" spans="1:71" s="267" customFormat="1" ht="27.75" customHeight="1">
      <c r="A12" s="245" t="s">
        <v>252</v>
      </c>
      <c r="B12" s="299">
        <f>recette!B5*B$8</f>
        <v>0</v>
      </c>
      <c r="C12" s="299">
        <f>recette!C5*C$8</f>
        <v>0</v>
      </c>
      <c r="D12" s="299">
        <f>recette!D5*D$8</f>
        <v>0</v>
      </c>
      <c r="E12" s="300"/>
      <c r="F12" s="299">
        <f>recette!F5*F$8</f>
        <v>0</v>
      </c>
      <c r="G12" s="433">
        <f>recette!G5*G$8</f>
        <v>0</v>
      </c>
      <c r="H12" s="299">
        <f>recette!H5*H$8</f>
        <v>0</v>
      </c>
      <c r="I12" s="300"/>
      <c r="J12" s="299">
        <f>recette!J5*J$8</f>
        <v>0</v>
      </c>
      <c r="K12" s="299">
        <f>recette!K5*K$8</f>
        <v>0</v>
      </c>
      <c r="L12" s="300"/>
      <c r="M12" s="299">
        <f>recette!M5*M$8</f>
        <v>0</v>
      </c>
      <c r="N12" s="299"/>
      <c r="O12" s="300"/>
      <c r="P12" s="299">
        <f>recette!P5*P$8</f>
        <v>0</v>
      </c>
      <c r="Q12" s="300"/>
      <c r="R12" s="299">
        <f>recette!R5*R$8</f>
        <v>0</v>
      </c>
      <c r="S12" s="300"/>
      <c r="T12" s="299">
        <f>recette!T5*T$8</f>
        <v>0</v>
      </c>
      <c r="U12" s="300"/>
      <c r="V12" s="299">
        <f>recette!V5*V$8</f>
        <v>0</v>
      </c>
      <c r="W12" s="300"/>
      <c r="X12" s="433">
        <f>recette!X5*X$8</f>
        <v>0</v>
      </c>
      <c r="Y12" s="300"/>
      <c r="Z12" s="466" t="e">
        <f>recette!Z5*Z$8</f>
        <v>#DIV/0!</v>
      </c>
      <c r="AA12" s="300"/>
      <c r="AB12" s="299">
        <f>recette!AB5*AB$8</f>
        <v>0</v>
      </c>
      <c r="AC12" s="299"/>
      <c r="AD12" s="299">
        <f>recette!AD5*AD$8</f>
        <v>0</v>
      </c>
      <c r="AE12" s="299"/>
      <c r="AF12" s="299">
        <f>recette!AF5*AF$8</f>
        <v>0</v>
      </c>
      <c r="AG12" s="299"/>
      <c r="AH12" s="299">
        <f>recette!AH5*AH$8</f>
        <v>0</v>
      </c>
      <c r="AI12" s="299">
        <f>recette!AI5*AI$8</f>
        <v>0</v>
      </c>
      <c r="AJ12" s="300"/>
      <c r="AK12" s="299">
        <f>recette!AJ5*AK$8</f>
        <v>0</v>
      </c>
      <c r="AL12" s="299"/>
      <c r="AM12" s="299">
        <f>recette!AL5*AM$8</f>
        <v>0</v>
      </c>
      <c r="AN12" s="299"/>
      <c r="AO12" s="443">
        <f>recette!AN5*AO$8</f>
        <v>0</v>
      </c>
      <c r="AP12" s="307">
        <f>recette!AO5*AP$8</f>
        <v>0</v>
      </c>
      <c r="AQ12" s="299">
        <f>recette!AP5*AQ$8</f>
        <v>0</v>
      </c>
      <c r="AR12" s="299">
        <f>recette!AQ5*AR$8</f>
        <v>0</v>
      </c>
      <c r="AS12" s="299"/>
      <c r="AT12" s="299"/>
      <c r="AU12" s="447" t="s">
        <v>312</v>
      </c>
      <c r="AV12" s="267">
        <v>190</v>
      </c>
      <c r="AX12" s="398" t="e">
        <f t="shared" si="0"/>
        <v>#DIV/0!</v>
      </c>
    </row>
    <row r="13" spans="1:71" s="431" customFormat="1" ht="27.75" customHeight="1">
      <c r="A13" s="424" t="s">
        <v>99</v>
      </c>
      <c r="B13" s="327">
        <f>recette!B6*B$8</f>
        <v>0</v>
      </c>
      <c r="C13" s="328">
        <f>recette!C6*C$8</f>
        <v>0</v>
      </c>
      <c r="D13" s="327">
        <f>recette!D6*D$8</f>
        <v>0</v>
      </c>
      <c r="E13" s="300"/>
      <c r="F13" s="329">
        <f>recette!F6*F$8</f>
        <v>0</v>
      </c>
      <c r="G13" s="434">
        <f>recette!G6*G$8</f>
        <v>0</v>
      </c>
      <c r="H13" s="329">
        <f>recette!H6*H$8</f>
        <v>0</v>
      </c>
      <c r="I13" s="300"/>
      <c r="J13" s="331">
        <f>recette!J6*J$8</f>
        <v>0</v>
      </c>
      <c r="K13" s="426">
        <f>recette!K6*K$8</f>
        <v>0</v>
      </c>
      <c r="L13" s="300"/>
      <c r="M13" s="333">
        <f>recette!M6*M$8</f>
        <v>0</v>
      </c>
      <c r="N13" s="334"/>
      <c r="O13" s="300"/>
      <c r="P13" s="335">
        <f>recette!P6*P$8</f>
        <v>0</v>
      </c>
      <c r="Q13" s="300"/>
      <c r="R13" s="336">
        <f>recette!R6*R$8</f>
        <v>0</v>
      </c>
      <c r="S13" s="300"/>
      <c r="T13" s="427">
        <f>recette!T6*T$8</f>
        <v>0</v>
      </c>
      <c r="U13" s="300"/>
      <c r="V13" s="337">
        <f>recette!V6*V$8</f>
        <v>0</v>
      </c>
      <c r="W13" s="300"/>
      <c r="X13" s="434">
        <f>recette!X6*X$8</f>
        <v>0</v>
      </c>
      <c r="Y13" s="300"/>
      <c r="Z13" s="435" t="e">
        <f>recette!Z6*Z$8</f>
        <v>#DIV/0!</v>
      </c>
      <c r="AA13" s="300"/>
      <c r="AB13" s="338">
        <f>recette!AB6*AB$8</f>
        <v>0</v>
      </c>
      <c r="AC13" s="299"/>
      <c r="AD13" s="429">
        <f>recette!AD6*AD$8</f>
        <v>0</v>
      </c>
      <c r="AE13" s="299"/>
      <c r="AF13" s="324">
        <f>recette!AF6*AF$8</f>
        <v>0</v>
      </c>
      <c r="AG13" s="299"/>
      <c r="AH13" s="327">
        <f>recette!AH6*AH$8</f>
        <v>0</v>
      </c>
      <c r="AI13" s="430">
        <f>recette!AI6*AI$8</f>
        <v>0</v>
      </c>
      <c r="AJ13" s="300"/>
      <c r="AK13" s="327">
        <f>recette!AJ6*AK$8</f>
        <v>0</v>
      </c>
      <c r="AL13" s="299"/>
      <c r="AM13" s="327">
        <f>recette!AL6*AM$8</f>
        <v>0</v>
      </c>
      <c r="AN13" s="327"/>
      <c r="AO13" s="443">
        <f>recette!AN6*AO$8</f>
        <v>0</v>
      </c>
      <c r="AP13" s="307">
        <f>recette!AO6*AP$8</f>
        <v>0</v>
      </c>
      <c r="AQ13" s="327">
        <f>recette!AP6*AQ$8</f>
        <v>0</v>
      </c>
      <c r="AR13" s="327">
        <f>recette!AQ6*AR$8</f>
        <v>0</v>
      </c>
      <c r="AS13" s="309">
        <f>recette!AR6*AS8</f>
        <v>0</v>
      </c>
      <c r="AT13" s="444">
        <f>recette!AS6*AT8</f>
        <v>0</v>
      </c>
      <c r="AU13" s="447" t="s">
        <v>312</v>
      </c>
      <c r="AV13" s="431">
        <v>310</v>
      </c>
      <c r="AX13" s="398" t="e">
        <f t="shared" si="0"/>
        <v>#DIV/0!</v>
      </c>
      <c r="AY13" s="267"/>
      <c r="AZ13" s="267"/>
      <c r="BA13" s="267"/>
      <c r="BB13" s="267"/>
      <c r="BC13" s="267"/>
      <c r="BD13" s="267"/>
      <c r="BE13" s="432"/>
      <c r="BF13" s="432"/>
      <c r="BG13" s="432"/>
      <c r="BH13" s="432"/>
      <c r="BI13" s="432"/>
      <c r="BJ13" s="432"/>
      <c r="BK13" s="432"/>
      <c r="BL13" s="432"/>
      <c r="BM13" s="432"/>
      <c r="BN13" s="432"/>
      <c r="BO13" s="432"/>
      <c r="BP13" s="432"/>
      <c r="BQ13" s="432"/>
      <c r="BR13" s="432"/>
      <c r="BS13" s="432"/>
    </row>
    <row r="14" spans="1:71" s="431" customFormat="1" ht="27.75" customHeight="1">
      <c r="A14" s="424" t="s">
        <v>253</v>
      </c>
      <c r="B14" s="327"/>
      <c r="C14" s="328"/>
      <c r="D14" s="327"/>
      <c r="E14" s="300"/>
      <c r="F14" s="329"/>
      <c r="G14" s="434"/>
      <c r="H14" s="329"/>
      <c r="I14" s="300"/>
      <c r="J14" s="331"/>
      <c r="K14" s="426"/>
      <c r="L14" s="300"/>
      <c r="M14" s="333"/>
      <c r="N14" s="334"/>
      <c r="O14" s="300"/>
      <c r="P14" s="335"/>
      <c r="Q14" s="300"/>
      <c r="R14" s="336"/>
      <c r="S14" s="300"/>
      <c r="T14" s="427"/>
      <c r="U14" s="300"/>
      <c r="V14" s="337"/>
      <c r="W14" s="300"/>
      <c r="X14" s="434"/>
      <c r="Y14" s="300"/>
      <c r="Z14" s="435" t="e">
        <f>recette!Z7*Z$8</f>
        <v>#DIV/0!</v>
      </c>
      <c r="AA14" s="300"/>
      <c r="AB14" s="338"/>
      <c r="AC14" s="299"/>
      <c r="AD14" s="429"/>
      <c r="AE14" s="299"/>
      <c r="AF14" s="324"/>
      <c r="AG14" s="299"/>
      <c r="AH14" s="327"/>
      <c r="AI14" s="430"/>
      <c r="AJ14" s="300"/>
      <c r="AK14" s="327"/>
      <c r="AL14" s="299"/>
      <c r="AM14" s="327"/>
      <c r="AN14" s="327"/>
      <c r="AO14" s="443">
        <f>recette!AN7*AO$8</f>
        <v>0</v>
      </c>
      <c r="AP14" s="307">
        <f>recette!AO7*AP$8</f>
        <v>0</v>
      </c>
      <c r="AQ14" s="327"/>
      <c r="AR14" s="327"/>
      <c r="AS14" s="309"/>
      <c r="AT14" s="444"/>
      <c r="AU14" s="420" t="s">
        <v>313</v>
      </c>
      <c r="AV14" s="448">
        <v>620</v>
      </c>
      <c r="AX14" s="398"/>
      <c r="AY14" s="267"/>
      <c r="AZ14" s="267"/>
      <c r="BA14" s="267"/>
      <c r="BB14" s="267"/>
      <c r="BC14" s="267"/>
      <c r="BD14" s="267"/>
      <c r="BE14" s="432"/>
      <c r="BF14" s="432"/>
      <c r="BG14" s="432"/>
      <c r="BH14" s="432"/>
      <c r="BI14" s="432"/>
      <c r="BJ14" s="432"/>
      <c r="BK14" s="432"/>
      <c r="BL14" s="432"/>
      <c r="BM14" s="432"/>
      <c r="BN14" s="432"/>
      <c r="BO14" s="432"/>
      <c r="BP14" s="432"/>
      <c r="BQ14" s="432"/>
      <c r="BR14" s="432"/>
      <c r="BS14" s="432"/>
    </row>
    <row r="15" spans="1:71" s="267" customFormat="1" ht="27.75" customHeight="1">
      <c r="A15" s="245" t="s">
        <v>254</v>
      </c>
      <c r="B15" s="299">
        <f>recette!B8*B$8</f>
        <v>0</v>
      </c>
      <c r="C15" s="299">
        <f>recette!C8*C$8</f>
        <v>0</v>
      </c>
      <c r="D15" s="299">
        <f>recette!D8*D$8</f>
        <v>0</v>
      </c>
      <c r="E15" s="300"/>
      <c r="F15" s="299">
        <f>recette!F8*F$8</f>
        <v>0</v>
      </c>
      <c r="G15" s="433">
        <f>recette!G8*G$8</f>
        <v>0</v>
      </c>
      <c r="H15" s="299">
        <f>recette!H8*H$8</f>
        <v>0</v>
      </c>
      <c r="I15" s="300"/>
      <c r="J15" s="299">
        <f>recette!J8*J$8</f>
        <v>0</v>
      </c>
      <c r="K15" s="299">
        <f>recette!K8*K$8</f>
        <v>0</v>
      </c>
      <c r="L15" s="300"/>
      <c r="M15" s="299">
        <f>recette!M8*M$8</f>
        <v>0</v>
      </c>
      <c r="N15" s="299"/>
      <c r="O15" s="300"/>
      <c r="P15" s="299">
        <f>recette!P8*P$8</f>
        <v>0</v>
      </c>
      <c r="Q15" s="300"/>
      <c r="R15" s="299">
        <f>recette!R8*R$8</f>
        <v>0</v>
      </c>
      <c r="S15" s="300"/>
      <c r="T15" s="299">
        <f>recette!T8*T$8</f>
        <v>0</v>
      </c>
      <c r="U15" s="300"/>
      <c r="V15" s="299">
        <f>recette!V8*V$8</f>
        <v>0</v>
      </c>
      <c r="W15" s="300"/>
      <c r="X15" s="433">
        <f>recette!X8*X$8</f>
        <v>0</v>
      </c>
      <c r="Y15" s="300"/>
      <c r="Z15" s="466" t="e">
        <f>recette!Z8*Z$8</f>
        <v>#DIV/0!</v>
      </c>
      <c r="AA15" s="300"/>
      <c r="AB15" s="299">
        <f>recette!AB8*AB$8</f>
        <v>0</v>
      </c>
      <c r="AC15" s="299"/>
      <c r="AD15" s="299">
        <f>recette!AD8*AD$8</f>
        <v>0</v>
      </c>
      <c r="AE15" s="299"/>
      <c r="AF15" s="299">
        <f>recette!AF8*AF$8</f>
        <v>0</v>
      </c>
      <c r="AG15" s="299"/>
      <c r="AH15" s="299">
        <f>recette!AH8*AH$8</f>
        <v>0</v>
      </c>
      <c r="AI15" s="299">
        <f>recette!AI8*AI$8</f>
        <v>0</v>
      </c>
      <c r="AJ15" s="300"/>
      <c r="AK15" s="299">
        <f>recette!AJ8*AK$8</f>
        <v>0</v>
      </c>
      <c r="AL15" s="299"/>
      <c r="AM15" s="299">
        <f>recette!AL8*AM$8</f>
        <v>0</v>
      </c>
      <c r="AN15" s="299"/>
      <c r="AO15" s="443">
        <f>recette!AN8*AO$8</f>
        <v>0</v>
      </c>
      <c r="AP15" s="307">
        <f>recette!AO8*AP$8</f>
        <v>0</v>
      </c>
      <c r="AQ15" s="299">
        <f>recette!AP8*AQ$8</f>
        <v>0</v>
      </c>
      <c r="AR15" s="299">
        <f>recette!AQ8*AR$8</f>
        <v>0</v>
      </c>
      <c r="AS15" s="299"/>
      <c r="AT15" s="299"/>
      <c r="AU15" s="449" t="s">
        <v>313</v>
      </c>
      <c r="AV15" s="448">
        <v>1240</v>
      </c>
      <c r="AX15" s="398" t="e">
        <f t="shared" ref="AX15:AX26" si="3">SUM(B15:AK15)</f>
        <v>#DIV/0!</v>
      </c>
    </row>
    <row r="16" spans="1:71" s="431" customFormat="1" ht="27.75" customHeight="1">
      <c r="A16" s="424" t="s">
        <v>52</v>
      </c>
      <c r="B16" s="327">
        <f>recette!B9*B$8</f>
        <v>0</v>
      </c>
      <c r="C16" s="328">
        <f>recette!C9*C$8</f>
        <v>0</v>
      </c>
      <c r="D16" s="327">
        <f>recette!D9*D$8</f>
        <v>0</v>
      </c>
      <c r="E16" s="300"/>
      <c r="F16" s="329">
        <f>recette!F9*F$8</f>
        <v>0</v>
      </c>
      <c r="G16" s="434">
        <f>recette!G9*G$8</f>
        <v>0</v>
      </c>
      <c r="H16" s="329">
        <f>recette!H9*H$8</f>
        <v>0</v>
      </c>
      <c r="I16" s="300"/>
      <c r="J16" s="331">
        <f>recette!J9*J$8</f>
        <v>0</v>
      </c>
      <c r="K16" s="426">
        <f>recette!K9*K$8</f>
        <v>0</v>
      </c>
      <c r="L16" s="300"/>
      <c r="M16" s="333">
        <f>recette!M9*M$8</f>
        <v>0</v>
      </c>
      <c r="N16" s="334"/>
      <c r="O16" s="300"/>
      <c r="P16" s="335">
        <f>recette!P9*P$8</f>
        <v>0</v>
      </c>
      <c r="Q16" s="300"/>
      <c r="R16" s="336">
        <f>recette!R9*R$8</f>
        <v>0</v>
      </c>
      <c r="S16" s="300"/>
      <c r="T16" s="427">
        <f>recette!T9*T$8</f>
        <v>0</v>
      </c>
      <c r="U16" s="300"/>
      <c r="V16" s="337">
        <f>recette!V9*V$8</f>
        <v>0</v>
      </c>
      <c r="W16" s="300"/>
      <c r="X16" s="434">
        <f>recette!X9*X$8</f>
        <v>0</v>
      </c>
      <c r="Y16" s="300"/>
      <c r="Z16" s="435" t="e">
        <f>recette!Z9*Z$8</f>
        <v>#DIV/0!</v>
      </c>
      <c r="AA16" s="300"/>
      <c r="AB16" s="338">
        <f>recette!AB9*AB$8</f>
        <v>0</v>
      </c>
      <c r="AC16" s="299"/>
      <c r="AD16" s="429">
        <f>recette!AD9*AD$8</f>
        <v>0</v>
      </c>
      <c r="AE16" s="299"/>
      <c r="AF16" s="324">
        <f>recette!AF9*AF$8</f>
        <v>0</v>
      </c>
      <c r="AG16" s="299"/>
      <c r="AH16" s="327">
        <f>recette!AH9*AH$8</f>
        <v>0</v>
      </c>
      <c r="AI16" s="430">
        <f>recette!AI9*AI$8</f>
        <v>0</v>
      </c>
      <c r="AJ16" s="300"/>
      <c r="AK16" s="327">
        <f>recette!AJ9*AK$8</f>
        <v>0</v>
      </c>
      <c r="AL16" s="299"/>
      <c r="AM16" s="327">
        <f>recette!AL9*AM$8</f>
        <v>0</v>
      </c>
      <c r="AN16" s="327">
        <f>recette!AM9*AN$8</f>
        <v>0</v>
      </c>
      <c r="AO16" s="443">
        <f>recette!AN9*AO$8</f>
        <v>0</v>
      </c>
      <c r="AP16" s="307">
        <f>recette!AO9*AP$8</f>
        <v>0</v>
      </c>
      <c r="AQ16" s="327">
        <f>recette!AP9*AQ$8</f>
        <v>0</v>
      </c>
      <c r="AR16" s="327">
        <f>recette!AQ9*AR$8</f>
        <v>0</v>
      </c>
      <c r="AS16" s="309">
        <f>recette!AR9*AS$8</f>
        <v>0</v>
      </c>
      <c r="AT16" s="444">
        <f>recette!AS9*AT$8</f>
        <v>0</v>
      </c>
      <c r="AU16" s="420"/>
      <c r="AX16" s="398" t="e">
        <f t="shared" si="3"/>
        <v>#DIV/0!</v>
      </c>
      <c r="AY16" s="267"/>
      <c r="AZ16" s="267"/>
      <c r="BA16" s="267"/>
      <c r="BB16" s="267"/>
      <c r="BC16" s="267"/>
      <c r="BD16" s="267"/>
      <c r="BE16" s="432"/>
      <c r="BF16" s="432"/>
      <c r="BG16" s="432"/>
      <c r="BH16" s="432"/>
      <c r="BI16" s="432"/>
      <c r="BJ16" s="432"/>
      <c r="BK16" s="432"/>
      <c r="BL16" s="432"/>
      <c r="BM16" s="432"/>
      <c r="BN16" s="432"/>
      <c r="BO16" s="432"/>
      <c r="BP16" s="432"/>
      <c r="BQ16" s="432"/>
      <c r="BR16" s="432"/>
      <c r="BS16" s="432"/>
    </row>
    <row r="17" spans="1:71" s="267" customFormat="1" ht="27.75" customHeight="1">
      <c r="A17" s="245" t="s">
        <v>53</v>
      </c>
      <c r="B17" s="299">
        <f>recette!B10*B$8</f>
        <v>0</v>
      </c>
      <c r="C17" s="299">
        <f>recette!C10*C$8</f>
        <v>0</v>
      </c>
      <c r="D17" s="299">
        <f>recette!D10*D$8</f>
        <v>0</v>
      </c>
      <c r="E17" s="300"/>
      <c r="F17" s="299">
        <f>recette!F10*F$8</f>
        <v>0</v>
      </c>
      <c r="G17" s="433">
        <f>recette!G10*G$8</f>
        <v>0</v>
      </c>
      <c r="H17" s="299">
        <f>recette!H10*H$8</f>
        <v>0</v>
      </c>
      <c r="I17" s="300"/>
      <c r="J17" s="299">
        <f>recette!J10*J$8</f>
        <v>0</v>
      </c>
      <c r="K17" s="299">
        <f>recette!K10*K$8</f>
        <v>0</v>
      </c>
      <c r="L17" s="300"/>
      <c r="M17" s="299">
        <f>recette!M10*M$8</f>
        <v>0</v>
      </c>
      <c r="N17" s="299"/>
      <c r="O17" s="300"/>
      <c r="P17" s="299">
        <f>recette!P10*P$8</f>
        <v>0</v>
      </c>
      <c r="Q17" s="300"/>
      <c r="R17" s="299">
        <f>recette!R10*R$8</f>
        <v>0</v>
      </c>
      <c r="S17" s="300"/>
      <c r="T17" s="299">
        <f>recette!T10*T$8</f>
        <v>0</v>
      </c>
      <c r="U17" s="300"/>
      <c r="V17" s="299">
        <f>recette!V10*V$8</f>
        <v>0</v>
      </c>
      <c r="W17" s="300"/>
      <c r="X17" s="433">
        <f>recette!X10*X$8</f>
        <v>0</v>
      </c>
      <c r="Y17" s="300"/>
      <c r="Z17" s="466" t="e">
        <f>recette!Z10*Z$8</f>
        <v>#DIV/0!</v>
      </c>
      <c r="AA17" s="300"/>
      <c r="AB17" s="299">
        <f>recette!AB10*AB$8</f>
        <v>0</v>
      </c>
      <c r="AC17" s="299"/>
      <c r="AD17" s="299">
        <f>recette!AD10*AD$8</f>
        <v>0</v>
      </c>
      <c r="AE17" s="299"/>
      <c r="AF17" s="299">
        <f>recette!AF10*AF$8</f>
        <v>0</v>
      </c>
      <c r="AG17" s="299"/>
      <c r="AH17" s="299">
        <f>recette!AH10*AH$8</f>
        <v>0</v>
      </c>
      <c r="AI17" s="299">
        <f>recette!AI10*AI$8</f>
        <v>0</v>
      </c>
      <c r="AJ17" s="300"/>
      <c r="AK17" s="299">
        <f>recette!AJ10*AK$8</f>
        <v>0</v>
      </c>
      <c r="AL17" s="299"/>
      <c r="AM17" s="299">
        <f>recette!AL10*AM$8</f>
        <v>0</v>
      </c>
      <c r="AN17" s="299">
        <f>recette!AM10*AN$8</f>
        <v>0</v>
      </c>
      <c r="AO17" s="443">
        <f>recette!AN10*AO$8</f>
        <v>0</v>
      </c>
      <c r="AP17" s="307">
        <f>recette!AO10*AP$8</f>
        <v>0</v>
      </c>
      <c r="AQ17" s="299">
        <f>recette!AP10*AQ$8</f>
        <v>0</v>
      </c>
      <c r="AR17" s="299">
        <f>recette!AQ10*AR$8</f>
        <v>0</v>
      </c>
      <c r="AS17" s="299">
        <f>recette!AR10*AS$8</f>
        <v>0</v>
      </c>
      <c r="AT17" s="299">
        <f>recette!AS10*AT$8</f>
        <v>0</v>
      </c>
      <c r="AU17" s="420" t="s">
        <v>314</v>
      </c>
      <c r="AV17" s="267">
        <v>590</v>
      </c>
      <c r="AX17" s="398" t="e">
        <f t="shared" si="3"/>
        <v>#DIV/0!</v>
      </c>
    </row>
    <row r="18" spans="1:71" s="431" customFormat="1" ht="27.75" customHeight="1">
      <c r="A18" s="424" t="s">
        <v>255</v>
      </c>
      <c r="B18" s="327">
        <f>recette!B11*B$8</f>
        <v>0</v>
      </c>
      <c r="C18" s="328">
        <f>recette!C11*C$8</f>
        <v>0</v>
      </c>
      <c r="D18" s="327">
        <f>recette!D11*D$8</f>
        <v>0</v>
      </c>
      <c r="E18" s="300"/>
      <c r="F18" s="329">
        <f>recette!F11*F$8</f>
        <v>0</v>
      </c>
      <c r="G18" s="434">
        <f>recette!G11*G$8</f>
        <v>0</v>
      </c>
      <c r="H18" s="329">
        <f>recette!H11*H$8</f>
        <v>0</v>
      </c>
      <c r="I18" s="300"/>
      <c r="J18" s="331">
        <f>recette!J11*J$8</f>
        <v>0</v>
      </c>
      <c r="K18" s="426">
        <f>recette!K11*K$8</f>
        <v>0</v>
      </c>
      <c r="L18" s="300"/>
      <c r="M18" s="333">
        <f>recette!M11*M$8</f>
        <v>0</v>
      </c>
      <c r="N18" s="334"/>
      <c r="O18" s="300"/>
      <c r="P18" s="335">
        <f>recette!P11*P$8</f>
        <v>0</v>
      </c>
      <c r="Q18" s="300"/>
      <c r="R18" s="336">
        <f>recette!R11*R$8</f>
        <v>0</v>
      </c>
      <c r="S18" s="300"/>
      <c r="T18" s="427">
        <f>recette!T11*T$8</f>
        <v>0</v>
      </c>
      <c r="U18" s="300"/>
      <c r="V18" s="337">
        <f>recette!V11*V$8</f>
        <v>0</v>
      </c>
      <c r="W18" s="300"/>
      <c r="X18" s="434">
        <f>recette!X11*X$8</f>
        <v>0</v>
      </c>
      <c r="Y18" s="300"/>
      <c r="Z18" s="435" t="e">
        <f>recette!Z11*Z$8</f>
        <v>#DIV/0!</v>
      </c>
      <c r="AA18" s="300"/>
      <c r="AB18" s="338">
        <f>recette!AB11*AB$8</f>
        <v>0</v>
      </c>
      <c r="AC18" s="299"/>
      <c r="AD18" s="429">
        <f>recette!AD11*AD$8</f>
        <v>0</v>
      </c>
      <c r="AE18" s="299"/>
      <c r="AF18" s="324">
        <f>recette!AF11*AF$8</f>
        <v>0</v>
      </c>
      <c r="AG18" s="299"/>
      <c r="AH18" s="327">
        <f>recette!AH11*AH$8</f>
        <v>0</v>
      </c>
      <c r="AI18" s="430">
        <f>recette!AI11*AI$8</f>
        <v>0</v>
      </c>
      <c r="AJ18" s="300"/>
      <c r="AK18" s="327">
        <f>recette!AJ11*AK$8</f>
        <v>0</v>
      </c>
      <c r="AL18" s="299"/>
      <c r="AM18" s="327">
        <f>recette!AL11*AM$8</f>
        <v>0</v>
      </c>
      <c r="AN18" s="327">
        <f>recette!AM11*AN$8</f>
        <v>0</v>
      </c>
      <c r="AO18" s="443">
        <f>recette!AN11*AO$8</f>
        <v>0</v>
      </c>
      <c r="AP18" s="307">
        <f>recette!AO11*AP$8</f>
        <v>0</v>
      </c>
      <c r="AQ18" s="327">
        <f>recette!AP11*AQ$8</f>
        <v>0</v>
      </c>
      <c r="AR18" s="327">
        <f>recette!AQ11*AR$8</f>
        <v>0</v>
      </c>
      <c r="AS18" s="309">
        <f>recette!AR11*AS$8</f>
        <v>0</v>
      </c>
      <c r="AT18" s="444">
        <f>recette!AS11*AT$8</f>
        <v>0</v>
      </c>
      <c r="AU18" s="420" t="s">
        <v>315</v>
      </c>
      <c r="AV18" s="267">
        <v>570</v>
      </c>
      <c r="AX18" s="398" t="e">
        <f t="shared" si="3"/>
        <v>#DIV/0!</v>
      </c>
      <c r="AY18" s="267"/>
      <c r="AZ18" s="267"/>
      <c r="BA18" s="267"/>
      <c r="BB18" s="267"/>
      <c r="BC18" s="267"/>
      <c r="BD18" s="267"/>
      <c r="BE18" s="432"/>
      <c r="BF18" s="432"/>
      <c r="BG18" s="432"/>
      <c r="BH18" s="432"/>
      <c r="BI18" s="432"/>
      <c r="BJ18" s="432"/>
      <c r="BK18" s="432"/>
      <c r="BL18" s="432"/>
      <c r="BM18" s="432"/>
      <c r="BN18" s="432"/>
      <c r="BO18" s="432"/>
      <c r="BP18" s="432"/>
      <c r="BQ18" s="432"/>
      <c r="BR18" s="432"/>
      <c r="BS18" s="432"/>
    </row>
    <row r="19" spans="1:71" s="267" customFormat="1" ht="27.75" customHeight="1">
      <c r="A19" s="245" t="s">
        <v>89</v>
      </c>
      <c r="B19" s="299">
        <f>recette!B12*B$8</f>
        <v>0</v>
      </c>
      <c r="C19" s="299">
        <f>recette!C12*C$8</f>
        <v>0</v>
      </c>
      <c r="D19" s="299">
        <f>recette!D12*D$8</f>
        <v>0</v>
      </c>
      <c r="E19" s="300"/>
      <c r="F19" s="299">
        <f>recette!F12*F$8</f>
        <v>0</v>
      </c>
      <c r="G19" s="433">
        <f>recette!G12*G$8</f>
        <v>0</v>
      </c>
      <c r="H19" s="299">
        <f>recette!H12*H$8</f>
        <v>0</v>
      </c>
      <c r="I19" s="300"/>
      <c r="J19" s="299">
        <f>recette!J12*J$8</f>
        <v>0</v>
      </c>
      <c r="K19" s="299">
        <f>recette!K12*K$8</f>
        <v>0</v>
      </c>
      <c r="L19" s="300"/>
      <c r="M19" s="299">
        <f>recette!M12*M$8</f>
        <v>0</v>
      </c>
      <c r="N19" s="299"/>
      <c r="O19" s="300"/>
      <c r="P19" s="299">
        <f>recette!P12*P$8</f>
        <v>0</v>
      </c>
      <c r="Q19" s="300"/>
      <c r="R19" s="299">
        <f>recette!R12*R$8</f>
        <v>0</v>
      </c>
      <c r="S19" s="300"/>
      <c r="T19" s="299">
        <f>recette!T12*T$8</f>
        <v>0</v>
      </c>
      <c r="U19" s="300"/>
      <c r="V19" s="299">
        <f>recette!V12*V$8</f>
        <v>0</v>
      </c>
      <c r="W19" s="300"/>
      <c r="X19" s="433">
        <f>recette!X12*X$8</f>
        <v>0</v>
      </c>
      <c r="Y19" s="300"/>
      <c r="Z19" s="466" t="e">
        <f>recette!Z12*Z$8</f>
        <v>#DIV/0!</v>
      </c>
      <c r="AA19" s="300"/>
      <c r="AB19" s="299">
        <f>recette!AB12*AB$8</f>
        <v>0</v>
      </c>
      <c r="AC19" s="299"/>
      <c r="AD19" s="299">
        <f>recette!AD12*AD$8</f>
        <v>0</v>
      </c>
      <c r="AE19" s="299"/>
      <c r="AF19" s="299">
        <f>recette!AF12*AF$8</f>
        <v>0</v>
      </c>
      <c r="AG19" s="299"/>
      <c r="AH19" s="299">
        <f>recette!AH12*AH$8</f>
        <v>0</v>
      </c>
      <c r="AI19" s="299">
        <f>recette!AI12*AI$8</f>
        <v>0</v>
      </c>
      <c r="AJ19" s="300"/>
      <c r="AK19" s="299">
        <f>recette!AJ12*AK$8</f>
        <v>0</v>
      </c>
      <c r="AL19" s="299"/>
      <c r="AM19" s="299">
        <f>recette!AL12*AM$8</f>
        <v>0</v>
      </c>
      <c r="AN19" s="327">
        <f>recette!AM12*AN$8</f>
        <v>0</v>
      </c>
      <c r="AO19" s="443">
        <f>recette!AN12*AO$8</f>
        <v>0</v>
      </c>
      <c r="AP19" s="307">
        <f>recette!AO12*AP$8</f>
        <v>0</v>
      </c>
      <c r="AQ19" s="299">
        <f>recette!AP12*AQ$8</f>
        <v>0</v>
      </c>
      <c r="AR19" s="299">
        <f>recette!AQ12*AR$8</f>
        <v>0</v>
      </c>
      <c r="AS19" s="309">
        <f>recette!AR12*AS$8</f>
        <v>0</v>
      </c>
      <c r="AT19" s="444">
        <f>recette!AS12*AT$8</f>
        <v>0</v>
      </c>
      <c r="AU19" s="420" t="s">
        <v>316</v>
      </c>
      <c r="AV19" s="267">
        <v>1180</v>
      </c>
      <c r="AX19" s="398" t="e">
        <f t="shared" si="3"/>
        <v>#DIV/0!</v>
      </c>
      <c r="BB19" s="267">
        <f>438*8</f>
        <v>3504</v>
      </c>
    </row>
    <row r="20" spans="1:71" s="431" customFormat="1" ht="27.75" customHeight="1">
      <c r="A20" s="424" t="s">
        <v>256</v>
      </c>
      <c r="B20" s="327">
        <f>recette!B14*B$8</f>
        <v>0</v>
      </c>
      <c r="C20" s="328">
        <f>recette!C14*C$8</f>
        <v>0</v>
      </c>
      <c r="D20" s="327">
        <f>recette!D14*D$8</f>
        <v>0</v>
      </c>
      <c r="E20" s="300"/>
      <c r="F20" s="329">
        <f>recette!F14*F$8</f>
        <v>0</v>
      </c>
      <c r="G20" s="434">
        <f>recette!G14*G$8</f>
        <v>0</v>
      </c>
      <c r="H20" s="329">
        <f>recette!H14*H$8</f>
        <v>0</v>
      </c>
      <c r="I20" s="300"/>
      <c r="J20" s="331">
        <f>recette!J14*J$8</f>
        <v>0</v>
      </c>
      <c r="K20" s="426">
        <f>recette!K14*K$8</f>
        <v>0</v>
      </c>
      <c r="L20" s="300"/>
      <c r="M20" s="333">
        <f>recette!M14*M$8</f>
        <v>0</v>
      </c>
      <c r="N20" s="334"/>
      <c r="O20" s="300"/>
      <c r="P20" s="335">
        <f>recette!P14*P$8</f>
        <v>0</v>
      </c>
      <c r="Q20" s="300"/>
      <c r="R20" s="336">
        <f>recette!R14*R$8</f>
        <v>0</v>
      </c>
      <c r="S20" s="300"/>
      <c r="T20" s="427">
        <f>recette!T14*T$8</f>
        <v>0</v>
      </c>
      <c r="U20" s="300"/>
      <c r="V20" s="337">
        <f>recette!V14*V$8</f>
        <v>0</v>
      </c>
      <c r="W20" s="300"/>
      <c r="X20" s="434">
        <f>recette!X14*X$8</f>
        <v>0</v>
      </c>
      <c r="Y20" s="300"/>
      <c r="Z20" s="435" t="e">
        <f>recette!Z14*Z$8</f>
        <v>#DIV/0!</v>
      </c>
      <c r="AA20" s="300"/>
      <c r="AB20" s="338">
        <f>recette!AB14*AB$8</f>
        <v>0</v>
      </c>
      <c r="AC20" s="299"/>
      <c r="AD20" s="429">
        <f>recette!AD14*AD$8</f>
        <v>0</v>
      </c>
      <c r="AE20" s="299"/>
      <c r="AF20" s="324">
        <f>recette!AF14*AF$8</f>
        <v>0</v>
      </c>
      <c r="AG20" s="299"/>
      <c r="AH20" s="327">
        <f>recette!AH14*AH$8</f>
        <v>0</v>
      </c>
      <c r="AI20" s="430">
        <f>recette!AI14*AI$8</f>
        <v>0</v>
      </c>
      <c r="AJ20" s="267"/>
      <c r="AK20" s="327">
        <f>recette!AJ14*AK$8</f>
        <v>0</v>
      </c>
      <c r="AL20" s="299"/>
      <c r="AM20" s="327">
        <f>recette!AL14*AM$8</f>
        <v>0</v>
      </c>
      <c r="AN20" s="327"/>
      <c r="AO20" s="443">
        <f>recette!AN13*AO$8</f>
        <v>0</v>
      </c>
      <c r="AP20" s="307">
        <f>recette!AO13*AP$8</f>
        <v>0</v>
      </c>
      <c r="AQ20" s="327">
        <f>recette!AP14*AQ$8</f>
        <v>0</v>
      </c>
      <c r="AR20" s="327">
        <f>recette!AQ14*AR$8</f>
        <v>0</v>
      </c>
      <c r="AS20" s="309"/>
      <c r="AT20" s="444"/>
      <c r="AU20" s="420" t="s">
        <v>317</v>
      </c>
      <c r="AV20" s="267">
        <v>1140</v>
      </c>
      <c r="AX20" s="398" t="e">
        <f t="shared" si="3"/>
        <v>#DIV/0!</v>
      </c>
      <c r="AY20" s="267"/>
      <c r="AZ20" s="267"/>
      <c r="BA20" s="267"/>
      <c r="BB20" s="267"/>
      <c r="BC20" s="267"/>
      <c r="BD20" s="267"/>
      <c r="BE20" s="432"/>
      <c r="BF20" s="432"/>
      <c r="BG20" s="432"/>
      <c r="BH20" s="432"/>
      <c r="BI20" s="432"/>
      <c r="BJ20" s="432"/>
      <c r="BK20" s="432"/>
      <c r="BL20" s="432"/>
      <c r="BM20" s="432"/>
      <c r="BN20" s="432"/>
      <c r="BO20" s="432"/>
      <c r="BP20" s="432"/>
      <c r="BQ20" s="432"/>
      <c r="BR20" s="432"/>
      <c r="BS20" s="432"/>
    </row>
    <row r="21" spans="1:71" s="267" customFormat="1" ht="27.75" customHeight="1">
      <c r="A21" s="245" t="s">
        <v>257</v>
      </c>
      <c r="B21" s="299">
        <f>recette!B15*B$8</f>
        <v>0</v>
      </c>
      <c r="C21" s="299">
        <f>recette!C15*C$8</f>
        <v>0</v>
      </c>
      <c r="D21" s="299">
        <f>recette!D15*D$8</f>
        <v>0</v>
      </c>
      <c r="E21" s="300"/>
      <c r="F21" s="299">
        <f>recette!F15*F$8</f>
        <v>0</v>
      </c>
      <c r="G21" s="433">
        <f>recette!G15*G$8</f>
        <v>0</v>
      </c>
      <c r="H21" s="299">
        <f>recette!H15*H$8</f>
        <v>0</v>
      </c>
      <c r="I21" s="300"/>
      <c r="J21" s="299">
        <f>recette!J15*J$8</f>
        <v>0</v>
      </c>
      <c r="K21" s="299">
        <f>recette!K15*K$8</f>
        <v>0</v>
      </c>
      <c r="L21" s="300"/>
      <c r="M21" s="299">
        <f>recette!M15*M$8</f>
        <v>0</v>
      </c>
      <c r="N21" s="299"/>
      <c r="O21" s="300"/>
      <c r="P21" s="299">
        <f>recette!P15*P$8</f>
        <v>0</v>
      </c>
      <c r="Q21" s="300"/>
      <c r="R21" s="299">
        <f>recette!R15*R$8</f>
        <v>0</v>
      </c>
      <c r="S21" s="300"/>
      <c r="T21" s="299">
        <f>recette!T15*T$8</f>
        <v>0</v>
      </c>
      <c r="U21" s="300"/>
      <c r="V21" s="299">
        <f>recette!V15*V$8</f>
        <v>0</v>
      </c>
      <c r="W21" s="300"/>
      <c r="X21" s="433">
        <f>recette!X15*X$8</f>
        <v>0</v>
      </c>
      <c r="Y21" s="300"/>
      <c r="Z21" s="466" t="e">
        <f>recette!Z15*Z$8</f>
        <v>#DIV/0!</v>
      </c>
      <c r="AA21" s="300"/>
      <c r="AB21" s="299">
        <f>recette!AB15*AB$8</f>
        <v>0</v>
      </c>
      <c r="AC21" s="299"/>
      <c r="AD21" s="299">
        <f>recette!AD15*AD$8</f>
        <v>0</v>
      </c>
      <c r="AE21" s="299"/>
      <c r="AF21" s="299">
        <f>recette!AF15*AF$8</f>
        <v>0</v>
      </c>
      <c r="AG21" s="299"/>
      <c r="AH21" s="299">
        <f>recette!AH15*AH$8</f>
        <v>0</v>
      </c>
      <c r="AI21" s="299">
        <f>recette!AI15*AI$8</f>
        <v>0</v>
      </c>
      <c r="AK21" s="299">
        <f>recette!AJ15*AK$8</f>
        <v>0</v>
      </c>
      <c r="AL21" s="299"/>
      <c r="AM21" s="299">
        <f>recette!AL15*AM$8</f>
        <v>0</v>
      </c>
      <c r="AN21" s="299"/>
      <c r="AO21" s="443">
        <f>recette!AN14*AO$8</f>
        <v>0</v>
      </c>
      <c r="AP21" s="307">
        <f>recette!AO14*AP$8</f>
        <v>0</v>
      </c>
      <c r="AQ21" s="299">
        <f>recette!AP15*AQ$8</f>
        <v>0</v>
      </c>
      <c r="AR21" s="299">
        <f>recette!AQ15*AR$8</f>
        <v>0</v>
      </c>
      <c r="AS21" s="299"/>
      <c r="AT21" s="299"/>
      <c r="AU21" s="420" t="s">
        <v>318</v>
      </c>
      <c r="AV21" s="267">
        <v>3560</v>
      </c>
      <c r="AX21" s="398" t="e">
        <f t="shared" si="3"/>
        <v>#DIV/0!</v>
      </c>
    </row>
    <row r="22" spans="1:71" s="431" customFormat="1" ht="27.75" customHeight="1">
      <c r="A22" s="424" t="s">
        <v>259</v>
      </c>
      <c r="B22" s="327">
        <f>recette!B16*B$8</f>
        <v>0</v>
      </c>
      <c r="C22" s="328">
        <f>recette!C16*C$8</f>
        <v>0</v>
      </c>
      <c r="D22" s="327">
        <f>recette!D16*D$8</f>
        <v>0</v>
      </c>
      <c r="E22" s="300"/>
      <c r="F22" s="329">
        <f>recette!F16*F$8</f>
        <v>0</v>
      </c>
      <c r="G22" s="434">
        <f>recette!G16*G$8</f>
        <v>0</v>
      </c>
      <c r="H22" s="329">
        <f>recette!H16*H$8</f>
        <v>0</v>
      </c>
      <c r="I22" s="300"/>
      <c r="J22" s="331">
        <f>recette!J16*J$8</f>
        <v>0</v>
      </c>
      <c r="K22" s="426">
        <f>recette!K16*K$8</f>
        <v>0</v>
      </c>
      <c r="L22" s="300"/>
      <c r="M22" s="333">
        <f>recette!M16*M$8</f>
        <v>0</v>
      </c>
      <c r="N22" s="334"/>
      <c r="O22" s="300"/>
      <c r="P22" s="335">
        <f>recette!P16*P$8</f>
        <v>0</v>
      </c>
      <c r="Q22" s="300"/>
      <c r="R22" s="336">
        <f>recette!R16*R$8</f>
        <v>0</v>
      </c>
      <c r="S22" s="300"/>
      <c r="T22" s="427">
        <f>recette!T16*T$8</f>
        <v>0</v>
      </c>
      <c r="U22" s="300"/>
      <c r="V22" s="337">
        <f>recette!V16*V$8</f>
        <v>0</v>
      </c>
      <c r="W22" s="300"/>
      <c r="X22" s="434">
        <f>recette!X16*X$8</f>
        <v>0</v>
      </c>
      <c r="Y22" s="300"/>
      <c r="Z22" s="435" t="e">
        <f>recette!Z16*Z$8</f>
        <v>#DIV/0!</v>
      </c>
      <c r="AA22" s="300"/>
      <c r="AB22" s="338">
        <f>recette!AB16*AB$8</f>
        <v>0</v>
      </c>
      <c r="AC22" s="299"/>
      <c r="AD22" s="429">
        <f>recette!AD16*AD$8</f>
        <v>0</v>
      </c>
      <c r="AE22" s="299"/>
      <c r="AF22" s="324">
        <f>recette!AF16*AF$8</f>
        <v>0</v>
      </c>
      <c r="AG22" s="299"/>
      <c r="AH22" s="327">
        <f>recette!AH16*AH$8</f>
        <v>0</v>
      </c>
      <c r="AI22" s="430">
        <f>recette!AI16*AI$8</f>
        <v>0</v>
      </c>
      <c r="AJ22" s="267"/>
      <c r="AK22" s="327">
        <f>recette!AJ16*AK$8</f>
        <v>0</v>
      </c>
      <c r="AL22" s="299"/>
      <c r="AM22" s="327">
        <f>recette!AL16*AM$8</f>
        <v>0</v>
      </c>
      <c r="AN22" s="327"/>
      <c r="AO22" s="443">
        <f>recette!AN15*AO$8</f>
        <v>0</v>
      </c>
      <c r="AP22" s="307">
        <f>recette!AO15*AP$8</f>
        <v>0</v>
      </c>
      <c r="AQ22" s="327">
        <f>recette!AP16*AQ$8</f>
        <v>0</v>
      </c>
      <c r="AR22" s="327">
        <f>recette!AQ16*AR$8</f>
        <v>0</v>
      </c>
      <c r="AS22" s="309"/>
      <c r="AT22" s="444"/>
      <c r="AU22" s="420" t="s">
        <v>319</v>
      </c>
      <c r="AV22" s="431">
        <v>620</v>
      </c>
      <c r="AX22" s="398" t="e">
        <f t="shared" si="3"/>
        <v>#DIV/0!</v>
      </c>
      <c r="AY22" s="267"/>
      <c r="AZ22" s="267"/>
      <c r="BA22" s="267"/>
      <c r="BB22" s="267"/>
      <c r="BC22" s="267"/>
      <c r="BD22" s="267"/>
      <c r="BE22" s="432"/>
      <c r="BF22" s="432"/>
      <c r="BG22" s="432"/>
      <c r="BH22" s="432"/>
      <c r="BI22" s="432"/>
      <c r="BJ22" s="432"/>
      <c r="BK22" s="432"/>
      <c r="BL22" s="432"/>
      <c r="BM22" s="432"/>
      <c r="BN22" s="432"/>
      <c r="BO22" s="432"/>
      <c r="BP22" s="432"/>
      <c r="BQ22" s="432"/>
      <c r="BR22" s="432"/>
      <c r="BS22" s="432"/>
    </row>
    <row r="23" spans="1:71" s="267" customFormat="1" ht="27.75" customHeight="1">
      <c r="A23" s="245" t="s">
        <v>260</v>
      </c>
      <c r="B23" s="299">
        <f>recette!B17*B$8</f>
        <v>0</v>
      </c>
      <c r="C23" s="299">
        <f>recette!C17*C$8</f>
        <v>0</v>
      </c>
      <c r="D23" s="299">
        <f>recette!D17*D$8</f>
        <v>0</v>
      </c>
      <c r="E23" s="300"/>
      <c r="F23" s="299">
        <f>recette!F17*F$8</f>
        <v>0</v>
      </c>
      <c r="G23" s="433">
        <f>recette!G17*G$8</f>
        <v>0</v>
      </c>
      <c r="H23" s="299">
        <f>recette!H17*H$8</f>
        <v>0</v>
      </c>
      <c r="I23" s="300"/>
      <c r="J23" s="299">
        <f>recette!J17*J$8</f>
        <v>0</v>
      </c>
      <c r="K23" s="299">
        <f>recette!K17*K$8</f>
        <v>0</v>
      </c>
      <c r="L23" s="300"/>
      <c r="M23" s="299">
        <f>recette!M17*M$8</f>
        <v>0</v>
      </c>
      <c r="N23" s="299"/>
      <c r="O23" s="300"/>
      <c r="P23" s="299">
        <f>recette!P17*P$8</f>
        <v>0</v>
      </c>
      <c r="Q23" s="300"/>
      <c r="R23" s="299">
        <f>recette!R17*R$8</f>
        <v>0</v>
      </c>
      <c r="S23" s="300"/>
      <c r="T23" s="299">
        <f>recette!T17*T$8</f>
        <v>0</v>
      </c>
      <c r="U23" s="300"/>
      <c r="V23" s="299">
        <f>recette!V17*V$8</f>
        <v>0</v>
      </c>
      <c r="W23" s="300"/>
      <c r="X23" s="433">
        <f>recette!X17*X$8</f>
        <v>0</v>
      </c>
      <c r="Y23" s="300"/>
      <c r="Z23" s="466" t="e">
        <f>recette!Z17*Z$8</f>
        <v>#DIV/0!</v>
      </c>
      <c r="AA23" s="300"/>
      <c r="AB23" s="299">
        <f>recette!AB17*AB$8</f>
        <v>0</v>
      </c>
      <c r="AC23" s="299"/>
      <c r="AD23" s="299">
        <f>recette!AD17*AD$8</f>
        <v>0</v>
      </c>
      <c r="AE23" s="299"/>
      <c r="AF23" s="299">
        <f>recette!AF17*AF$8</f>
        <v>0</v>
      </c>
      <c r="AG23" s="299"/>
      <c r="AH23" s="299">
        <f>recette!AH17*AH$8</f>
        <v>0</v>
      </c>
      <c r="AI23" s="299">
        <f>recette!AI17*AI$8</f>
        <v>0</v>
      </c>
      <c r="AK23" s="299">
        <f>recette!AJ17*AK$8</f>
        <v>0</v>
      </c>
      <c r="AL23" s="299"/>
      <c r="AM23" s="299">
        <f>recette!AL17*AM$8</f>
        <v>0</v>
      </c>
      <c r="AN23" s="299"/>
      <c r="AO23" s="443">
        <f>recette!AN16*AO$8</f>
        <v>0</v>
      </c>
      <c r="AP23" s="307">
        <f>recette!AO16*AP$8</f>
        <v>0</v>
      </c>
      <c r="AQ23" s="299">
        <f>recette!AP17*AQ$8</f>
        <v>0</v>
      </c>
      <c r="AR23" s="299">
        <f>recette!AQ17*AR$8</f>
        <v>0</v>
      </c>
      <c r="AS23" s="299"/>
      <c r="AT23" s="299"/>
      <c r="AU23" s="442" t="s">
        <v>320</v>
      </c>
      <c r="AV23" s="267">
        <v>1230</v>
      </c>
      <c r="AX23" s="398" t="e">
        <f t="shared" si="3"/>
        <v>#DIV/0!</v>
      </c>
    </row>
    <row r="24" spans="1:71" s="431" customFormat="1" ht="27.75" customHeight="1">
      <c r="A24" s="424" t="s">
        <v>262</v>
      </c>
      <c r="B24" s="327">
        <f>recette!B18*B$8</f>
        <v>0</v>
      </c>
      <c r="C24" s="328">
        <f>recette!C18*C$8</f>
        <v>0</v>
      </c>
      <c r="D24" s="327">
        <f>recette!D18*D$8</f>
        <v>0</v>
      </c>
      <c r="E24" s="300"/>
      <c r="F24" s="329">
        <f>recette!F18*F$8</f>
        <v>0</v>
      </c>
      <c r="G24" s="434">
        <f>recette!G18*G$8</f>
        <v>0</v>
      </c>
      <c r="H24" s="329">
        <f>recette!H18*H$8</f>
        <v>0</v>
      </c>
      <c r="I24" s="300"/>
      <c r="J24" s="331">
        <f>recette!J18*J$8</f>
        <v>0</v>
      </c>
      <c r="K24" s="426">
        <f>recette!K18*K$8</f>
        <v>0</v>
      </c>
      <c r="L24" s="300"/>
      <c r="M24" s="333">
        <f>recette!M18*M$8</f>
        <v>0</v>
      </c>
      <c r="N24" s="334"/>
      <c r="O24" s="300"/>
      <c r="P24" s="335">
        <f>recette!P18*P$8</f>
        <v>0</v>
      </c>
      <c r="Q24" s="300"/>
      <c r="R24" s="336">
        <f>recette!R18*R$8</f>
        <v>0</v>
      </c>
      <c r="S24" s="300"/>
      <c r="T24" s="427">
        <f>recette!T18*T$8</f>
        <v>0</v>
      </c>
      <c r="U24" s="300"/>
      <c r="V24" s="337">
        <f>recette!V18*V$8</f>
        <v>0</v>
      </c>
      <c r="W24" s="300"/>
      <c r="X24" s="434">
        <f>recette!X18*X$8</f>
        <v>0</v>
      </c>
      <c r="Y24" s="300"/>
      <c r="Z24" s="435" t="e">
        <f>recette!Z18*Z$8</f>
        <v>#DIV/0!</v>
      </c>
      <c r="AA24" s="300"/>
      <c r="AB24" s="338">
        <f>recette!AB18*AB$8</f>
        <v>0</v>
      </c>
      <c r="AC24" s="299"/>
      <c r="AD24" s="429">
        <f>recette!AD18*AD$8</f>
        <v>0</v>
      </c>
      <c r="AE24" s="299"/>
      <c r="AF24" s="324">
        <f>recette!AF18*AF$8</f>
        <v>0</v>
      </c>
      <c r="AG24" s="299"/>
      <c r="AH24" s="327">
        <f>recette!AH18*AH$8</f>
        <v>0</v>
      </c>
      <c r="AI24" s="430">
        <f>recette!AI18*AI$8</f>
        <v>0</v>
      </c>
      <c r="AJ24" s="267"/>
      <c r="AK24" s="327">
        <f>recette!AJ18*AK$8</f>
        <v>0</v>
      </c>
      <c r="AL24" s="299"/>
      <c r="AM24" s="327">
        <f>recette!AL18*AM$8</f>
        <v>0</v>
      </c>
      <c r="AN24" s="327"/>
      <c r="AO24" s="443">
        <f>recette!AN17*AO$8</f>
        <v>0</v>
      </c>
      <c r="AP24" s="307">
        <f>recette!AO17*AP$8</f>
        <v>0</v>
      </c>
      <c r="AQ24" s="327">
        <f>recette!AP18*AQ$8</f>
        <v>0</v>
      </c>
      <c r="AR24" s="327">
        <f>recette!AQ18*AR$8</f>
        <v>0</v>
      </c>
      <c r="AS24" s="309"/>
      <c r="AT24" s="444"/>
      <c r="AU24" s="420" t="s">
        <v>321</v>
      </c>
      <c r="AV24" s="431">
        <v>2460</v>
      </c>
      <c r="AX24" s="398" t="e">
        <f t="shared" si="3"/>
        <v>#DIV/0!</v>
      </c>
      <c r="AY24" s="267"/>
      <c r="AZ24" s="267"/>
      <c r="BA24" s="267"/>
      <c r="BB24" s="267"/>
      <c r="BC24" s="267"/>
      <c r="BD24" s="267"/>
      <c r="BE24" s="432"/>
      <c r="BF24" s="432"/>
      <c r="BG24" s="432"/>
      <c r="BH24" s="432"/>
      <c r="BI24" s="432"/>
      <c r="BJ24" s="432"/>
      <c r="BK24" s="432"/>
      <c r="BL24" s="432"/>
      <c r="BM24" s="432"/>
      <c r="BN24" s="432"/>
      <c r="BO24" s="432"/>
      <c r="BP24" s="432"/>
      <c r="BQ24" s="432"/>
      <c r="BR24" s="432"/>
      <c r="BS24" s="432"/>
    </row>
    <row r="25" spans="1:71" s="267" customFormat="1" ht="27.75" customHeight="1">
      <c r="A25" s="245" t="s">
        <v>263</v>
      </c>
      <c r="B25" s="299">
        <f>recette!B19*B$8</f>
        <v>0</v>
      </c>
      <c r="C25" s="299">
        <f>recette!C19*C$8</f>
        <v>0</v>
      </c>
      <c r="D25" s="299">
        <f>recette!D19*D$8</f>
        <v>0</v>
      </c>
      <c r="E25" s="300"/>
      <c r="F25" s="299">
        <f>recette!F19*F$8</f>
        <v>0</v>
      </c>
      <c r="G25" s="433">
        <f>recette!G19*G$8</f>
        <v>0</v>
      </c>
      <c r="H25" s="299">
        <f>recette!H19*H$8</f>
        <v>0</v>
      </c>
      <c r="I25" s="300"/>
      <c r="J25" s="299">
        <f>recette!J19*J$8</f>
        <v>0</v>
      </c>
      <c r="K25" s="299">
        <f>recette!K19*K$8</f>
        <v>0</v>
      </c>
      <c r="L25" s="300"/>
      <c r="M25" s="299">
        <f>recette!M19*M$8</f>
        <v>0</v>
      </c>
      <c r="N25" s="299"/>
      <c r="O25" s="300"/>
      <c r="P25" s="299">
        <f>recette!P19*P$8</f>
        <v>0</v>
      </c>
      <c r="Q25" s="300"/>
      <c r="R25" s="299">
        <f>recette!R19*R$8</f>
        <v>0</v>
      </c>
      <c r="S25" s="300"/>
      <c r="T25" s="299">
        <f>recette!T19*T$8</f>
        <v>0</v>
      </c>
      <c r="U25" s="300"/>
      <c r="V25" s="299">
        <f>recette!V19*V$8</f>
        <v>0</v>
      </c>
      <c r="W25" s="300"/>
      <c r="X25" s="433">
        <f>recette!X19*X$8</f>
        <v>0</v>
      </c>
      <c r="Y25" s="300"/>
      <c r="Z25" s="466" t="e">
        <f>recette!Z19*Z$8</f>
        <v>#DIV/0!</v>
      </c>
      <c r="AA25" s="300"/>
      <c r="AB25" s="299">
        <f>recette!AB19*AB$8</f>
        <v>0</v>
      </c>
      <c r="AC25" s="299"/>
      <c r="AD25" s="299">
        <f>recette!AD19*AD$8</f>
        <v>0</v>
      </c>
      <c r="AE25" s="299"/>
      <c r="AF25" s="299">
        <f>recette!AF19*AF$8</f>
        <v>0</v>
      </c>
      <c r="AG25" s="299"/>
      <c r="AH25" s="299">
        <f>recette!AH19*AH$8</f>
        <v>0</v>
      </c>
      <c r="AI25" s="299">
        <f>recette!AI19*AI$8</f>
        <v>0</v>
      </c>
      <c r="AK25" s="299">
        <f>recette!AJ19*AK$8</f>
        <v>0</v>
      </c>
      <c r="AL25" s="299"/>
      <c r="AM25" s="299">
        <f>recette!AL19*AM$8</f>
        <v>0</v>
      </c>
      <c r="AN25" s="299"/>
      <c r="AO25" s="443">
        <f>recette!AN18*AO$8</f>
        <v>0</v>
      </c>
      <c r="AP25" s="307">
        <f>recette!AO18*AP$8</f>
        <v>0</v>
      </c>
      <c r="AQ25" s="299">
        <f>recette!AP19*AQ$8</f>
        <v>0</v>
      </c>
      <c r="AR25" s="299">
        <f>recette!AQ19*AR$8</f>
        <v>0</v>
      </c>
      <c r="AS25" s="299"/>
      <c r="AT25" s="299"/>
      <c r="AU25" s="442"/>
      <c r="AX25" s="398" t="e">
        <f t="shared" si="3"/>
        <v>#DIV/0!</v>
      </c>
    </row>
    <row r="26" spans="1:71" s="431" customFormat="1" ht="27.75" customHeight="1">
      <c r="A26" s="424" t="s">
        <v>322</v>
      </c>
      <c r="B26" s="327">
        <f>recette!B20*B$8</f>
        <v>0</v>
      </c>
      <c r="C26" s="328">
        <f>recette!C20*C$8</f>
        <v>0</v>
      </c>
      <c r="D26" s="327">
        <f>recette!D20*D$8</f>
        <v>0</v>
      </c>
      <c r="E26" s="300"/>
      <c r="F26" s="329">
        <f>recette!F20*F$8</f>
        <v>0</v>
      </c>
      <c r="G26" s="434">
        <f>recette!G20*G$8</f>
        <v>0</v>
      </c>
      <c r="H26" s="329">
        <f>recette!H20*H$8</f>
        <v>0</v>
      </c>
      <c r="I26" s="300"/>
      <c r="J26" s="331">
        <f>recette!J20*J$8</f>
        <v>0</v>
      </c>
      <c r="K26" s="426">
        <f>recette!K20*K$8</f>
        <v>0</v>
      </c>
      <c r="L26" s="300"/>
      <c r="M26" s="333">
        <f>recette!M20*M$8</f>
        <v>0</v>
      </c>
      <c r="N26" s="334"/>
      <c r="O26" s="300"/>
      <c r="P26" s="335">
        <f>recette!P20*P$8</f>
        <v>0</v>
      </c>
      <c r="Q26" s="300"/>
      <c r="R26" s="336">
        <f>recette!R20*R$8</f>
        <v>0</v>
      </c>
      <c r="S26" s="300"/>
      <c r="T26" s="427">
        <f>recette!T20*T$8</f>
        <v>0</v>
      </c>
      <c r="U26" s="300"/>
      <c r="V26" s="337">
        <f>recette!V20*V$8</f>
        <v>0</v>
      </c>
      <c r="W26" s="300"/>
      <c r="X26" s="434">
        <f>recette!X20*X$8</f>
        <v>0</v>
      </c>
      <c r="Y26" s="300"/>
      <c r="Z26" s="435" t="e">
        <f>recette!Z20*Z$8</f>
        <v>#DIV/0!</v>
      </c>
      <c r="AA26" s="300"/>
      <c r="AB26" s="338">
        <f>recette!AB20*AB$8</f>
        <v>0</v>
      </c>
      <c r="AC26" s="299"/>
      <c r="AD26" s="429">
        <f>recette!AD20*AD$8</f>
        <v>0</v>
      </c>
      <c r="AE26" s="299"/>
      <c r="AF26" s="324">
        <f>recette!AF20*AF$8</f>
        <v>0</v>
      </c>
      <c r="AG26" s="299"/>
      <c r="AH26" s="327">
        <f>recette!AH20*AH$8</f>
        <v>0</v>
      </c>
      <c r="AI26" s="430">
        <f>recette!AI20*AI$8</f>
        <v>0</v>
      </c>
      <c r="AJ26" s="267"/>
      <c r="AK26" s="327">
        <f>recette!AJ20*AK$8</f>
        <v>0</v>
      </c>
      <c r="AL26" s="299"/>
      <c r="AM26" s="327">
        <f>recette!AL20*AM$8</f>
        <v>0</v>
      </c>
      <c r="AN26" s="327"/>
      <c r="AO26" s="443">
        <f>recette!AN19*AO$8</f>
        <v>0</v>
      </c>
      <c r="AP26" s="307">
        <f>recette!AO19*AP$8</f>
        <v>0</v>
      </c>
      <c r="AQ26" s="327">
        <f>recette!AP20*AQ$8</f>
        <v>0</v>
      </c>
      <c r="AR26" s="327">
        <f>recette!AQ20*AR$8</f>
        <v>0</v>
      </c>
      <c r="AS26" s="309"/>
      <c r="AT26" s="444"/>
      <c r="AU26" s="420"/>
      <c r="AX26" s="398" t="e">
        <f t="shared" si="3"/>
        <v>#DIV/0!</v>
      </c>
      <c r="AY26" s="267"/>
      <c r="AZ26" s="267"/>
      <c r="BA26" s="267"/>
      <c r="BB26" s="267"/>
      <c r="BC26" s="267"/>
      <c r="BD26" s="267"/>
      <c r="BE26" s="432"/>
      <c r="BF26" s="432"/>
      <c r="BG26" s="432"/>
      <c r="BH26" s="432"/>
      <c r="BI26" s="432"/>
      <c r="BJ26" s="432"/>
      <c r="BK26" s="432"/>
      <c r="BL26" s="432"/>
      <c r="BM26" s="432"/>
      <c r="BN26" s="432"/>
      <c r="BO26" s="432"/>
      <c r="BP26" s="432"/>
      <c r="BQ26" s="432"/>
      <c r="BR26" s="432"/>
      <c r="BS26" s="432"/>
    </row>
    <row r="27" spans="1:71" s="452" customFormat="1" ht="27.75" customHeight="1">
      <c r="A27" s="424" t="s">
        <v>266</v>
      </c>
      <c r="B27" s="327"/>
      <c r="C27" s="328"/>
      <c r="D27" s="327"/>
      <c r="E27" s="300"/>
      <c r="F27" s="329"/>
      <c r="G27" s="450"/>
      <c r="H27" s="329"/>
      <c r="I27" s="300"/>
      <c r="J27" s="331"/>
      <c r="K27" s="426"/>
      <c r="L27" s="300"/>
      <c r="M27" s="333"/>
      <c r="N27" s="334"/>
      <c r="O27" s="300"/>
      <c r="P27" s="335"/>
      <c r="Q27" s="300"/>
      <c r="R27" s="336"/>
      <c r="S27" s="300"/>
      <c r="T27" s="427"/>
      <c r="U27" s="300"/>
      <c r="V27" s="337"/>
      <c r="W27" s="300"/>
      <c r="X27" s="450"/>
      <c r="Y27" s="300"/>
      <c r="Z27" s="451"/>
      <c r="AA27" s="300"/>
      <c r="AB27" s="338"/>
      <c r="AC27" s="299"/>
      <c r="AD27" s="429"/>
      <c r="AE27" s="299"/>
      <c r="AF27" s="324"/>
      <c r="AG27" s="299"/>
      <c r="AH27" s="327">
        <f>recette!AH21*AH$8</f>
        <v>0</v>
      </c>
      <c r="AI27" s="430">
        <f>recette!AI21*AI$8</f>
        <v>0</v>
      </c>
      <c r="AJ27" s="267"/>
      <c r="AK27" s="327"/>
      <c r="AL27" s="299"/>
      <c r="AM27" s="327"/>
      <c r="AN27" s="327"/>
      <c r="AO27" s="443">
        <f>recette!AN20*AO$8</f>
        <v>0</v>
      </c>
      <c r="AP27" s="307">
        <f>recette!AO20*AP$8</f>
        <v>0</v>
      </c>
      <c r="AQ27" s="327"/>
      <c r="AR27" s="327"/>
      <c r="AS27" s="309"/>
      <c r="AT27" s="444"/>
      <c r="AU27" s="420"/>
      <c r="AX27" s="398"/>
      <c r="AY27" s="267"/>
      <c r="AZ27" s="267"/>
      <c r="BA27" s="267"/>
      <c r="BB27" s="267"/>
      <c r="BC27" s="267"/>
      <c r="BD27" s="267"/>
      <c r="BE27" s="267"/>
      <c r="BF27" s="267"/>
      <c r="BG27" s="267"/>
      <c r="BH27" s="267"/>
      <c r="BI27" s="267"/>
      <c r="BJ27" s="267"/>
      <c r="BK27" s="267"/>
      <c r="BL27" s="267"/>
      <c r="BM27" s="267"/>
      <c r="BN27" s="267"/>
      <c r="BO27" s="267"/>
      <c r="BP27" s="267"/>
      <c r="BQ27" s="267"/>
      <c r="BR27" s="267"/>
      <c r="BS27" s="267"/>
    </row>
    <row r="28" spans="1:71" s="267" customFormat="1" ht="27.75" customHeight="1">
      <c r="A28" s="245" t="s">
        <v>267</v>
      </c>
      <c r="B28" s="299">
        <f>recette!B22*B$8</f>
        <v>0</v>
      </c>
      <c r="C28" s="299">
        <f>recette!C22*C$8</f>
        <v>0</v>
      </c>
      <c r="D28" s="299">
        <f>recette!D22*D$8</f>
        <v>0</v>
      </c>
      <c r="E28" s="300"/>
      <c r="F28" s="299">
        <f>recette!F22*F$8</f>
        <v>0</v>
      </c>
      <c r="G28" s="433">
        <f>recette!G22*G$8</f>
        <v>0</v>
      </c>
      <c r="H28" s="299">
        <f>recette!H22*H$8</f>
        <v>0</v>
      </c>
      <c r="I28" s="300"/>
      <c r="J28" s="299">
        <f>recette!J22*J$8</f>
        <v>0</v>
      </c>
      <c r="K28" s="299">
        <f>recette!K22*K$8</f>
        <v>0</v>
      </c>
      <c r="L28" s="300"/>
      <c r="M28" s="299">
        <f>recette!M22*M$8</f>
        <v>0</v>
      </c>
      <c r="N28" s="299"/>
      <c r="O28" s="300"/>
      <c r="P28" s="299">
        <f>recette!P22*P$8</f>
        <v>0</v>
      </c>
      <c r="Q28" s="300"/>
      <c r="R28" s="299">
        <f>recette!R22*R$8</f>
        <v>0</v>
      </c>
      <c r="S28" s="300"/>
      <c r="T28" s="299">
        <f>recette!T22*T$8</f>
        <v>0</v>
      </c>
      <c r="U28" s="300"/>
      <c r="V28" s="299">
        <f>recette!V22*V$8</f>
        <v>0</v>
      </c>
      <c r="W28" s="300"/>
      <c r="X28" s="433">
        <f>recette!X22*X$8</f>
        <v>0</v>
      </c>
      <c r="Y28" s="300"/>
      <c r="Z28" s="466" t="e">
        <f>recette!Z22*Z$8</f>
        <v>#DIV/0!</v>
      </c>
      <c r="AA28" s="300"/>
      <c r="AB28" s="299">
        <f>recette!AB22*AB$8</f>
        <v>0</v>
      </c>
      <c r="AC28" s="299"/>
      <c r="AD28" s="299">
        <f>recette!AD22*AD$8</f>
        <v>0</v>
      </c>
      <c r="AE28" s="299"/>
      <c r="AF28" s="299">
        <f>recette!AF22*AF$8</f>
        <v>0</v>
      </c>
      <c r="AG28" s="299"/>
      <c r="AH28" s="299">
        <f>recette!AH22*AH$8</f>
        <v>0</v>
      </c>
      <c r="AI28" s="299">
        <f>recette!AI22*AI$8</f>
        <v>0</v>
      </c>
      <c r="AK28" s="299">
        <f>recette!AJ22*AK$8</f>
        <v>0</v>
      </c>
      <c r="AL28" s="299"/>
      <c r="AM28" s="299">
        <f>recette!AL22*AM$8</f>
        <v>0</v>
      </c>
      <c r="AN28" s="299">
        <f>recette!AM22*AN$8</f>
        <v>0</v>
      </c>
      <c r="AO28" s="443">
        <f>recette!AN21*AO$8</f>
        <v>0</v>
      </c>
      <c r="AP28" s="307">
        <f>recette!AO21*AP$8</f>
        <v>0</v>
      </c>
      <c r="AQ28" s="299">
        <f>recette!AP22*AQ$8</f>
        <v>0</v>
      </c>
      <c r="AR28" s="299">
        <f>recette!AQ22*AR$8</f>
        <v>0</v>
      </c>
      <c r="AS28" s="299">
        <f>recette!AR22*AS$8</f>
        <v>0</v>
      </c>
      <c r="AT28" s="299">
        <f>recette!AS22*AT$8</f>
        <v>0</v>
      </c>
      <c r="AU28" s="442"/>
      <c r="AX28" s="398" t="e">
        <f>SUM(B28:AK28)</f>
        <v>#DIV/0!</v>
      </c>
    </row>
    <row r="29" spans="1:71" s="431" customFormat="1" ht="27.75" customHeight="1">
      <c r="A29" s="424" t="s">
        <v>323</v>
      </c>
      <c r="B29" s="327">
        <f>recette!B23*B$8</f>
        <v>0</v>
      </c>
      <c r="C29" s="328">
        <f>recette!C23*C$8</f>
        <v>0</v>
      </c>
      <c r="D29" s="327">
        <f>recette!D23*D$8</f>
        <v>0</v>
      </c>
      <c r="E29" s="300"/>
      <c r="F29" s="329">
        <f>recette!F23*F$8</f>
        <v>0</v>
      </c>
      <c r="G29" s="434">
        <f>recette!G23*G$8</f>
        <v>0</v>
      </c>
      <c r="H29" s="329">
        <f>recette!H23*H$8</f>
        <v>0</v>
      </c>
      <c r="I29" s="300"/>
      <c r="J29" s="331">
        <f>recette!J23*J$8</f>
        <v>0</v>
      </c>
      <c r="K29" s="426">
        <f>recette!K23*K$8</f>
        <v>0</v>
      </c>
      <c r="L29" s="300"/>
      <c r="M29" s="333">
        <f>recette!M23*M$8</f>
        <v>0</v>
      </c>
      <c r="N29" s="334"/>
      <c r="O29" s="300"/>
      <c r="P29" s="335">
        <f>recette!P23*P$8</f>
        <v>0</v>
      </c>
      <c r="Q29" s="300"/>
      <c r="R29" s="336">
        <f>recette!R23*R$8</f>
        <v>0</v>
      </c>
      <c r="S29" s="300"/>
      <c r="T29" s="427">
        <f>recette!T23*T$8</f>
        <v>0</v>
      </c>
      <c r="U29" s="300"/>
      <c r="V29" s="337">
        <f>recette!V23*V$8</f>
        <v>0</v>
      </c>
      <c r="W29" s="300"/>
      <c r="X29" s="434">
        <f>recette!X27*X$8</f>
        <v>0</v>
      </c>
      <c r="Y29" s="300"/>
      <c r="Z29" s="435" t="e">
        <f>recette!Z27*Z$8</f>
        <v>#DIV/0!</v>
      </c>
      <c r="AA29" s="300"/>
      <c r="AB29" s="338">
        <f>recette!AB23*AB$8</f>
        <v>0</v>
      </c>
      <c r="AC29" s="299"/>
      <c r="AD29" s="429">
        <f>recette!AD23*AD$8</f>
        <v>0</v>
      </c>
      <c r="AE29" s="299"/>
      <c r="AF29" s="324">
        <f>recette!AF23*AF$8</f>
        <v>0</v>
      </c>
      <c r="AG29" s="299"/>
      <c r="AH29" s="327">
        <f>recette!AH23*AH$8</f>
        <v>0</v>
      </c>
      <c r="AI29" s="430">
        <f>recette!AI23*AI$8</f>
        <v>0</v>
      </c>
      <c r="AJ29" s="267"/>
      <c r="AK29" s="327">
        <f>recette!AJ23*AK$8</f>
        <v>0</v>
      </c>
      <c r="AL29" s="299"/>
      <c r="AM29" s="327">
        <f>recette!AL27*AM$8</f>
        <v>0</v>
      </c>
      <c r="AN29" s="327"/>
      <c r="AO29" s="443">
        <f>recette!AN22*AO$8</f>
        <v>0</v>
      </c>
      <c r="AP29" s="307">
        <f>recette!AO22*AP$8</f>
        <v>0</v>
      </c>
      <c r="AQ29" s="327">
        <f>recette!AP27*AQ$8</f>
        <v>0</v>
      </c>
      <c r="AR29" s="327">
        <f>recette!AQ27*AR$8</f>
        <v>0</v>
      </c>
      <c r="AS29" s="309"/>
      <c r="AT29" s="444"/>
      <c r="AU29" s="420"/>
      <c r="AV29" s="431">
        <f>50/1.918</f>
        <v>26.068821689259646</v>
      </c>
      <c r="AX29" s="398" t="e">
        <f>SUM(B29:AK29)</f>
        <v>#DIV/0!</v>
      </c>
      <c r="AY29" s="267"/>
      <c r="AZ29" s="267"/>
      <c r="BA29" s="267"/>
      <c r="BB29" s="267"/>
      <c r="BC29" s="267"/>
      <c r="BD29" s="267"/>
      <c r="BE29" s="432"/>
      <c r="BF29" s="432"/>
      <c r="BG29" s="432"/>
      <c r="BH29" s="432"/>
      <c r="BI29" s="432"/>
      <c r="BJ29" s="432"/>
      <c r="BK29" s="432"/>
      <c r="BL29" s="432"/>
      <c r="BM29" s="432"/>
      <c r="BN29" s="432"/>
      <c r="BO29" s="432"/>
      <c r="BP29" s="432"/>
      <c r="BQ29" s="432"/>
      <c r="BR29" s="432"/>
      <c r="BS29" s="432"/>
    </row>
    <row r="30" spans="1:71" s="431" customFormat="1" ht="27.75" customHeight="1">
      <c r="A30" s="424" t="s">
        <v>272</v>
      </c>
      <c r="B30" s="327"/>
      <c r="C30" s="328"/>
      <c r="D30" s="327"/>
      <c r="E30" s="300"/>
      <c r="F30" s="329"/>
      <c r="G30" s="434"/>
      <c r="H30" s="329"/>
      <c r="I30" s="300"/>
      <c r="J30" s="331"/>
      <c r="K30" s="426"/>
      <c r="L30" s="300"/>
      <c r="M30" s="333"/>
      <c r="N30" s="334"/>
      <c r="O30" s="300"/>
      <c r="P30" s="335"/>
      <c r="Q30" s="300"/>
      <c r="R30" s="336"/>
      <c r="S30" s="300"/>
      <c r="T30" s="427"/>
      <c r="U30" s="300"/>
      <c r="V30" s="337"/>
      <c r="W30" s="300"/>
      <c r="X30" s="434"/>
      <c r="Y30" s="300"/>
      <c r="Z30" s="435"/>
      <c r="AA30" s="300"/>
      <c r="AB30" s="338"/>
      <c r="AC30" s="299"/>
      <c r="AD30" s="429"/>
      <c r="AE30" s="299"/>
      <c r="AF30" s="324"/>
      <c r="AG30" s="299"/>
      <c r="AH30" s="327"/>
      <c r="AI30" s="430"/>
      <c r="AJ30" s="267"/>
      <c r="AK30" s="327"/>
      <c r="AL30" s="299"/>
      <c r="AM30" s="327"/>
      <c r="AN30" s="327"/>
      <c r="AO30" s="443">
        <f>recette!AN23*AO$8</f>
        <v>0</v>
      </c>
      <c r="AP30" s="307">
        <f>recette!AO23*AP$8</f>
        <v>0</v>
      </c>
      <c r="AQ30" s="327"/>
      <c r="AR30" s="327">
        <f>recette!AQ28*AR$8</f>
        <v>0</v>
      </c>
      <c r="AS30" s="309"/>
      <c r="AT30" s="444"/>
      <c r="AU30" s="420"/>
      <c r="AX30" s="398"/>
      <c r="AY30" s="267"/>
      <c r="AZ30" s="267"/>
      <c r="BA30" s="267"/>
      <c r="BB30" s="267"/>
      <c r="BC30" s="267"/>
      <c r="BD30" s="267"/>
      <c r="BE30" s="432"/>
      <c r="BF30" s="432"/>
      <c r="BG30" s="432"/>
      <c r="BH30" s="432"/>
      <c r="BI30" s="432"/>
      <c r="BJ30" s="432"/>
      <c r="BK30" s="432"/>
      <c r="BL30" s="432"/>
      <c r="BM30" s="432"/>
      <c r="BN30" s="432"/>
      <c r="BO30" s="432"/>
      <c r="BP30" s="432"/>
      <c r="BQ30" s="432"/>
      <c r="BR30" s="432"/>
      <c r="BS30" s="432"/>
    </row>
    <row r="31" spans="1:71" s="431" customFormat="1" ht="27.75" customHeight="1">
      <c r="A31" s="424" t="s">
        <v>324</v>
      </c>
      <c r="B31" s="327"/>
      <c r="C31" s="328"/>
      <c r="D31" s="327"/>
      <c r="E31" s="300"/>
      <c r="F31" s="329"/>
      <c r="G31" s="434"/>
      <c r="H31" s="329"/>
      <c r="I31" s="300"/>
      <c r="J31" s="331"/>
      <c r="K31" s="426"/>
      <c r="L31" s="300"/>
      <c r="M31" s="333"/>
      <c r="N31" s="334"/>
      <c r="O31" s="300"/>
      <c r="P31" s="335"/>
      <c r="Q31" s="300"/>
      <c r="R31" s="336"/>
      <c r="S31" s="300"/>
      <c r="T31" s="427"/>
      <c r="U31" s="300"/>
      <c r="V31" s="337"/>
      <c r="W31" s="300"/>
      <c r="X31" s="434"/>
      <c r="Y31" s="300"/>
      <c r="Z31" s="435"/>
      <c r="AA31" s="300"/>
      <c r="AB31" s="338"/>
      <c r="AC31" s="299"/>
      <c r="AD31" s="429"/>
      <c r="AE31" s="299"/>
      <c r="AF31" s="324"/>
      <c r="AG31" s="299"/>
      <c r="AH31" s="327"/>
      <c r="AI31" s="430"/>
      <c r="AJ31" s="267"/>
      <c r="AK31" s="327"/>
      <c r="AL31" s="299"/>
      <c r="AM31" s="327">
        <f>recette!AL23*AM$8</f>
        <v>0</v>
      </c>
      <c r="AN31" s="327"/>
      <c r="AO31" s="443">
        <f>recette!AN24*AO$8</f>
        <v>0</v>
      </c>
      <c r="AP31" s="307">
        <f>recette!AO24*AP$8</f>
        <v>0</v>
      </c>
      <c r="AQ31" s="327">
        <f>recette!AP23*AQ$8</f>
        <v>0</v>
      </c>
      <c r="AR31" s="327">
        <f>recette!AQ23*AR$8</f>
        <v>0</v>
      </c>
      <c r="AS31" s="309"/>
      <c r="AT31" s="444"/>
      <c r="AU31" s="420"/>
      <c r="AX31" s="398"/>
      <c r="AY31" s="267"/>
      <c r="AZ31" s="267"/>
      <c r="BA31" s="267"/>
      <c r="BB31" s="267"/>
      <c r="BC31" s="267"/>
      <c r="BD31" s="267"/>
      <c r="BE31" s="432"/>
      <c r="BF31" s="432"/>
      <c r="BG31" s="432"/>
      <c r="BH31" s="432"/>
      <c r="BI31" s="432"/>
      <c r="BJ31" s="432"/>
      <c r="BK31" s="432"/>
      <c r="BL31" s="432"/>
      <c r="BM31" s="432"/>
      <c r="BN31" s="432"/>
      <c r="BO31" s="432"/>
      <c r="BP31" s="432"/>
      <c r="BQ31" s="432"/>
      <c r="BR31" s="432"/>
      <c r="BS31" s="432"/>
    </row>
    <row r="32" spans="1:71" s="431" customFormat="1" ht="27.75" customHeight="1">
      <c r="A32" s="424" t="s">
        <v>73</v>
      </c>
      <c r="B32" s="327"/>
      <c r="C32" s="328"/>
      <c r="D32" s="327"/>
      <c r="E32" s="300"/>
      <c r="F32" s="329"/>
      <c r="G32" s="434"/>
      <c r="H32" s="329"/>
      <c r="I32" s="300"/>
      <c r="J32" s="331"/>
      <c r="K32" s="426"/>
      <c r="L32" s="300"/>
      <c r="M32" s="333"/>
      <c r="N32" s="334"/>
      <c r="O32" s="300"/>
      <c r="P32" s="335"/>
      <c r="Q32" s="300"/>
      <c r="R32" s="336"/>
      <c r="S32" s="300"/>
      <c r="T32" s="427"/>
      <c r="U32" s="300"/>
      <c r="V32" s="337"/>
      <c r="W32" s="300"/>
      <c r="X32" s="434"/>
      <c r="Y32" s="300"/>
      <c r="Z32" s="435"/>
      <c r="AA32" s="300"/>
      <c r="AB32" s="338"/>
      <c r="AC32" s="299"/>
      <c r="AD32" s="429"/>
      <c r="AE32" s="299"/>
      <c r="AF32" s="324"/>
      <c r="AG32" s="299"/>
      <c r="AH32" s="327"/>
      <c r="AI32" s="430"/>
      <c r="AJ32" s="267"/>
      <c r="AK32" s="327"/>
      <c r="AL32" s="299"/>
      <c r="AM32" s="327"/>
      <c r="AN32" s="327">
        <f>recette!AM24*AN$8</f>
        <v>0</v>
      </c>
      <c r="AO32" s="443">
        <f>recette!AN25*AO$8</f>
        <v>0</v>
      </c>
      <c r="AP32" s="307">
        <f>recette!AO25*AP$8</f>
        <v>0</v>
      </c>
      <c r="AQ32" s="327"/>
      <c r="AR32" s="327"/>
      <c r="AS32" s="309"/>
      <c r="AT32" s="444"/>
      <c r="AU32" s="420"/>
      <c r="AX32" s="398"/>
      <c r="AY32" s="267"/>
      <c r="AZ32" s="267"/>
      <c r="BA32" s="267"/>
      <c r="BB32" s="267"/>
      <c r="BC32" s="267"/>
      <c r="BD32" s="267"/>
      <c r="BE32" s="432"/>
      <c r="BF32" s="432"/>
      <c r="BG32" s="432"/>
      <c r="BH32" s="432"/>
      <c r="BI32" s="432"/>
      <c r="BJ32" s="432"/>
      <c r="BK32" s="432"/>
      <c r="BL32" s="432"/>
      <c r="BM32" s="432"/>
      <c r="BN32" s="432"/>
      <c r="BO32" s="432"/>
      <c r="BP32" s="432"/>
      <c r="BQ32" s="432"/>
      <c r="BR32" s="432"/>
      <c r="BS32" s="432"/>
    </row>
    <row r="33" spans="1:71" s="431" customFormat="1" ht="27.75" customHeight="1">
      <c r="A33" s="424" t="s">
        <v>326</v>
      </c>
      <c r="B33" s="327"/>
      <c r="C33" s="328"/>
      <c r="D33" s="327"/>
      <c r="E33" s="300"/>
      <c r="F33" s="329"/>
      <c r="G33" s="434"/>
      <c r="H33" s="329"/>
      <c r="I33" s="300"/>
      <c r="J33" s="331"/>
      <c r="K33" s="426"/>
      <c r="L33" s="300"/>
      <c r="M33" s="333"/>
      <c r="N33" s="334"/>
      <c r="O33" s="300"/>
      <c r="P33" s="335"/>
      <c r="Q33" s="300"/>
      <c r="R33" s="336"/>
      <c r="S33" s="300"/>
      <c r="T33" s="427"/>
      <c r="U33" s="300"/>
      <c r="V33" s="337"/>
      <c r="W33" s="300"/>
      <c r="X33" s="434"/>
      <c r="Y33" s="300"/>
      <c r="Z33" s="435"/>
      <c r="AA33" s="300"/>
      <c r="AB33" s="338"/>
      <c r="AC33" s="299"/>
      <c r="AD33" s="429"/>
      <c r="AE33" s="299"/>
      <c r="AF33" s="324"/>
      <c r="AG33" s="299"/>
      <c r="AH33" s="327"/>
      <c r="AI33" s="430"/>
      <c r="AJ33" s="267"/>
      <c r="AK33" s="327"/>
      <c r="AL33" s="299"/>
      <c r="AM33" s="327">
        <f>recette!AL25*AM$8</f>
        <v>0</v>
      </c>
      <c r="AN33" s="327">
        <f>recette!AM25*AN$8</f>
        <v>0</v>
      </c>
      <c r="AO33" s="443">
        <f>recette!AN26*AO$8</f>
        <v>0</v>
      </c>
      <c r="AP33" s="307">
        <f>recette!AO26*AP$8</f>
        <v>0</v>
      </c>
      <c r="AQ33" s="327">
        <f>recette!AP25*AQ$8</f>
        <v>0</v>
      </c>
      <c r="AR33" s="327">
        <f>recette!AQ25*AR$8</f>
        <v>0</v>
      </c>
      <c r="AS33" s="309"/>
      <c r="AT33" s="444"/>
      <c r="AU33" s="420"/>
      <c r="AX33" s="398"/>
      <c r="AY33" s="267"/>
      <c r="AZ33" s="267"/>
      <c r="BA33" s="267"/>
      <c r="BB33" s="267"/>
      <c r="BC33" s="267"/>
      <c r="BD33" s="267"/>
      <c r="BE33" s="432"/>
      <c r="BF33" s="432"/>
      <c r="BG33" s="432"/>
      <c r="BH33" s="432"/>
      <c r="BI33" s="432"/>
      <c r="BJ33" s="432"/>
      <c r="BK33" s="432"/>
      <c r="BL33" s="432"/>
      <c r="BM33" s="432"/>
      <c r="BN33" s="432"/>
      <c r="BO33" s="432"/>
      <c r="BP33" s="432"/>
      <c r="BQ33" s="432"/>
      <c r="BR33" s="432"/>
      <c r="BS33" s="432"/>
    </row>
    <row r="34" spans="1:71" s="267" customFormat="1" ht="27.75" customHeight="1">
      <c r="A34" s="245" t="s">
        <v>327</v>
      </c>
      <c r="B34" s="299">
        <f>recette!B26*B$8</f>
        <v>0</v>
      </c>
      <c r="C34" s="299">
        <f>recette!C26*C$8</f>
        <v>0</v>
      </c>
      <c r="D34" s="299">
        <f>recette!D26*D$8</f>
        <v>0</v>
      </c>
      <c r="E34" s="300"/>
      <c r="F34" s="299">
        <f>recette!F26*F$8</f>
        <v>0</v>
      </c>
      <c r="G34" s="433">
        <f>recette!G26*G$8</f>
        <v>0</v>
      </c>
      <c r="H34" s="299">
        <f>recette!H26*H$8</f>
        <v>0</v>
      </c>
      <c r="I34" s="300"/>
      <c r="J34" s="299">
        <f>recette!J26*J$8</f>
        <v>0</v>
      </c>
      <c r="K34" s="299">
        <f>recette!K26*K$8</f>
        <v>0</v>
      </c>
      <c r="L34" s="300"/>
      <c r="M34" s="299">
        <f>recette!M26*M$8</f>
        <v>0</v>
      </c>
      <c r="N34" s="299"/>
      <c r="O34" s="300"/>
      <c r="P34" s="299">
        <f>recette!P26*P$8</f>
        <v>0</v>
      </c>
      <c r="Q34" s="300"/>
      <c r="R34" s="299">
        <f>recette!R26*R$8</f>
        <v>0</v>
      </c>
      <c r="S34" s="300"/>
      <c r="T34" s="299">
        <f>recette!T26*T$8</f>
        <v>0</v>
      </c>
      <c r="U34" s="300"/>
      <c r="V34" s="299">
        <f>recette!V26*V$8</f>
        <v>0</v>
      </c>
      <c r="W34" s="300"/>
      <c r="X34" s="433">
        <f>recette!X26*X$8</f>
        <v>0</v>
      </c>
      <c r="Y34" s="300"/>
      <c r="Z34" s="466" t="e">
        <f>recette!Z26*Z$8</f>
        <v>#DIV/0!</v>
      </c>
      <c r="AA34" s="300"/>
      <c r="AB34" s="299">
        <f>recette!AB26*AB$8</f>
        <v>0</v>
      </c>
      <c r="AC34" s="299"/>
      <c r="AD34" s="299">
        <f>recette!AD26*AD$8</f>
        <v>0</v>
      </c>
      <c r="AE34" s="299"/>
      <c r="AF34" s="299">
        <f>recette!AF26*AF$8</f>
        <v>0</v>
      </c>
      <c r="AG34" s="299"/>
      <c r="AH34" s="299">
        <f>recette!AH26*AH$8</f>
        <v>0</v>
      </c>
      <c r="AI34" s="299">
        <f>recette!AI26*AI$8</f>
        <v>0</v>
      </c>
      <c r="AK34" s="299">
        <f>recette!AJ26*AK$8</f>
        <v>0</v>
      </c>
      <c r="AL34" s="299"/>
      <c r="AM34" s="299">
        <f>recette!AL26*AM$8</f>
        <v>0</v>
      </c>
      <c r="AN34" s="299"/>
      <c r="AO34" s="443">
        <f>recette!AN27*AO$8</f>
        <v>0</v>
      </c>
      <c r="AP34" s="307">
        <f>recette!AO27*AP$8</f>
        <v>0</v>
      </c>
      <c r="AQ34" s="299">
        <f>recette!AP26*AQ$8</f>
        <v>0</v>
      </c>
      <c r="AR34" s="299">
        <f>recette!AQ26*AR$8</f>
        <v>0</v>
      </c>
      <c r="AS34" s="299"/>
      <c r="AT34" s="299"/>
      <c r="AU34" s="442"/>
      <c r="AV34" s="267">
        <f>356/12.222</f>
        <v>29.127802323678612</v>
      </c>
      <c r="AX34" s="398" t="e">
        <f>SUM(B34:AK34)</f>
        <v>#DIV/0!</v>
      </c>
    </row>
    <row r="35" spans="1:71" s="431" customFormat="1" ht="27.75" customHeight="1">
      <c r="A35" s="453" t="s">
        <v>273</v>
      </c>
      <c r="B35" s="327">
        <f>recette!B29*B$8</f>
        <v>0</v>
      </c>
      <c r="C35" s="328">
        <f>recette!C29*C$8</f>
        <v>0</v>
      </c>
      <c r="D35" s="327">
        <f>recette!D29*D$8</f>
        <v>0</v>
      </c>
      <c r="E35" s="300"/>
      <c r="F35" s="329">
        <f>recette!F29*F$8</f>
        <v>0</v>
      </c>
      <c r="G35" s="434">
        <f>recette!G29*G$8</f>
        <v>0</v>
      </c>
      <c r="H35" s="329">
        <f>recette!H29*H$8</f>
        <v>0</v>
      </c>
      <c r="I35" s="300"/>
      <c r="J35" s="331">
        <f>recette!J29*J$8</f>
        <v>0</v>
      </c>
      <c r="K35" s="426">
        <f>recette!K29*K$8</f>
        <v>0</v>
      </c>
      <c r="L35" s="300"/>
      <c r="M35" s="333">
        <f>recette!M29*M$8</f>
        <v>0</v>
      </c>
      <c r="N35" s="334"/>
      <c r="O35" s="300"/>
      <c r="P35" s="335">
        <f>recette!P29*P$8</f>
        <v>0</v>
      </c>
      <c r="Q35" s="300"/>
      <c r="R35" s="336">
        <f>recette!R29*R$8</f>
        <v>0</v>
      </c>
      <c r="S35" s="300"/>
      <c r="T35" s="427">
        <f>recette!T29*T$8</f>
        <v>0</v>
      </c>
      <c r="U35" s="300"/>
      <c r="V35" s="337">
        <f>recette!V29*V$8</f>
        <v>0</v>
      </c>
      <c r="W35" s="300"/>
      <c r="X35" s="434">
        <f>recette!X29*X$8</f>
        <v>0</v>
      </c>
      <c r="Y35" s="300"/>
      <c r="Z35" s="435" t="e">
        <f>recette!Z29*Z$8</f>
        <v>#DIV/0!</v>
      </c>
      <c r="AA35" s="300"/>
      <c r="AB35" s="338">
        <f>recette!AB29*AB$8</f>
        <v>0</v>
      </c>
      <c r="AC35" s="299"/>
      <c r="AD35" s="429">
        <f>recette!AD29*AD$8</f>
        <v>0</v>
      </c>
      <c r="AE35" s="299"/>
      <c r="AF35" s="324">
        <f>recette!AF29*AF$8</f>
        <v>0</v>
      </c>
      <c r="AG35" s="299"/>
      <c r="AH35" s="327">
        <f>recette!AH29*AH$8</f>
        <v>0</v>
      </c>
      <c r="AI35" s="430">
        <f>recette!AI29*AI$8</f>
        <v>0</v>
      </c>
      <c r="AJ35" s="267"/>
      <c r="AK35" s="299">
        <f>recette!AJ29*AK$8</f>
        <v>0</v>
      </c>
      <c r="AL35" s="299"/>
      <c r="AM35" s="299">
        <f>recette!AL29*AM$8</f>
        <v>0</v>
      </c>
      <c r="AN35" s="299"/>
      <c r="AO35" s="443">
        <f>recette!AN29*AO$8</f>
        <v>0</v>
      </c>
      <c r="AP35" s="307">
        <f>recette!AO29*AP$8</f>
        <v>0</v>
      </c>
      <c r="AQ35" s="299">
        <f>recette!AP29*AQ$8</f>
        <v>0</v>
      </c>
      <c r="AR35" s="299">
        <f>recette!AQ29*AR$8</f>
        <v>0</v>
      </c>
      <c r="AS35" s="309">
        <f>recette!AR29*AS$8</f>
        <v>0</v>
      </c>
      <c r="AT35" s="444">
        <f>recette!AS29*AT$8</f>
        <v>0</v>
      </c>
      <c r="AU35" s="420"/>
      <c r="AX35" s="398" t="e">
        <f>SUM(B35:AK35)</f>
        <v>#DIV/0!</v>
      </c>
      <c r="AY35" s="267"/>
      <c r="AZ35" s="267"/>
      <c r="BA35" s="267"/>
      <c r="BB35" s="267"/>
      <c r="BC35" s="267"/>
      <c r="BD35" s="267"/>
      <c r="BE35" s="432"/>
      <c r="BF35" s="432"/>
      <c r="BG35" s="432"/>
      <c r="BH35" s="432"/>
      <c r="BI35" s="432"/>
      <c r="BJ35" s="432"/>
      <c r="BK35" s="432"/>
      <c r="BL35" s="432"/>
      <c r="BM35" s="432"/>
      <c r="BN35" s="432"/>
      <c r="BO35" s="432"/>
      <c r="BP35" s="432"/>
      <c r="BQ35" s="432"/>
      <c r="BR35" s="432"/>
      <c r="BS35" s="432"/>
    </row>
    <row r="36" spans="1:71" s="432" customFormat="1" ht="27.75" customHeight="1">
      <c r="A36" s="357" t="s">
        <v>275</v>
      </c>
      <c r="B36" s="299"/>
      <c r="C36" s="299"/>
      <c r="D36" s="299"/>
      <c r="E36" s="300"/>
      <c r="F36" s="299"/>
      <c r="G36" s="436"/>
      <c r="H36" s="299"/>
      <c r="I36" s="300"/>
      <c r="J36" s="299"/>
      <c r="K36" s="299"/>
      <c r="L36" s="300"/>
      <c r="M36" s="299"/>
      <c r="N36" s="299"/>
      <c r="O36" s="300"/>
      <c r="P36" s="299"/>
      <c r="Q36" s="300"/>
      <c r="R36" s="330"/>
      <c r="S36" s="300"/>
      <c r="T36" s="299"/>
      <c r="U36" s="300"/>
      <c r="V36" s="299"/>
      <c r="W36" s="300"/>
      <c r="X36" s="436"/>
      <c r="Y36" s="300"/>
      <c r="Z36" s="435" t="e">
        <f>recette!Z30*Z$8</f>
        <v>#DIV/0!</v>
      </c>
      <c r="AA36" s="300"/>
      <c r="AB36" s="299"/>
      <c r="AC36" s="299"/>
      <c r="AD36" s="299"/>
      <c r="AE36" s="299"/>
      <c r="AF36" s="299">
        <f>recette!AF30*AF$8</f>
        <v>0</v>
      </c>
      <c r="AG36" s="299"/>
      <c r="AH36" s="299"/>
      <c r="AI36" s="299"/>
      <c r="AJ36" s="267"/>
      <c r="AK36" s="299">
        <v>0</v>
      </c>
      <c r="AL36" s="299"/>
      <c r="AM36" s="299">
        <v>0</v>
      </c>
      <c r="AN36" s="299"/>
      <c r="AO36" s="443"/>
      <c r="AP36" s="307"/>
      <c r="AQ36" s="299"/>
      <c r="AR36" s="299"/>
      <c r="AS36" s="299"/>
      <c r="AT36" s="299"/>
      <c r="AU36" s="420"/>
      <c r="AX36" s="398" t="e">
        <f>SUM(B36:AK36)</f>
        <v>#DIV/0!</v>
      </c>
      <c r="AY36" s="267"/>
      <c r="AZ36" s="267"/>
      <c r="BA36" s="267"/>
      <c r="BB36" s="267"/>
      <c r="BC36" s="267"/>
      <c r="BD36" s="267"/>
    </row>
    <row r="37" spans="1:71" s="431" customFormat="1" ht="27.75" customHeight="1">
      <c r="A37" s="424" t="s">
        <v>277</v>
      </c>
      <c r="B37" s="327"/>
      <c r="C37" s="328"/>
      <c r="D37" s="327"/>
      <c r="E37" s="300"/>
      <c r="F37" s="329"/>
      <c r="G37" s="434"/>
      <c r="H37" s="329"/>
      <c r="I37" s="300"/>
      <c r="J37" s="331"/>
      <c r="K37" s="426"/>
      <c r="L37" s="300"/>
      <c r="M37" s="333"/>
      <c r="N37" s="334"/>
      <c r="O37" s="300"/>
      <c r="P37" s="335"/>
      <c r="Q37" s="300"/>
      <c r="R37" s="336"/>
      <c r="S37" s="300"/>
      <c r="T37" s="427"/>
      <c r="U37" s="300"/>
      <c r="V37" s="337"/>
      <c r="W37" s="300"/>
      <c r="X37" s="434"/>
      <c r="Y37" s="300"/>
      <c r="Z37" s="435" t="e">
        <f>recette!Z31*Z$8</f>
        <v>#DIV/0!</v>
      </c>
      <c r="AA37" s="300"/>
      <c r="AB37" s="338"/>
      <c r="AC37" s="299"/>
      <c r="AD37" s="429"/>
      <c r="AE37" s="299"/>
      <c r="AF37" s="324">
        <f>recette!AF31*AF$8</f>
        <v>0</v>
      </c>
      <c r="AG37" s="299"/>
      <c r="AH37" s="327"/>
      <c r="AI37" s="430"/>
      <c r="AJ37" s="267"/>
      <c r="AK37" s="299">
        <v>0</v>
      </c>
      <c r="AL37" s="299"/>
      <c r="AM37" s="299">
        <v>0</v>
      </c>
      <c r="AN37" s="299"/>
      <c r="AO37" s="443">
        <f>recette!AN30*AO$8</f>
        <v>0</v>
      </c>
      <c r="AP37" s="307">
        <f>recette!AO30*AP$8</f>
        <v>0</v>
      </c>
      <c r="AQ37" s="299"/>
      <c r="AR37" s="299"/>
      <c r="AS37" s="309"/>
      <c r="AT37" s="444"/>
      <c r="AU37" s="420"/>
      <c r="AX37" s="398" t="e">
        <f>SUM(B37:AK37)</f>
        <v>#DIV/0!</v>
      </c>
      <c r="AY37" s="267"/>
      <c r="AZ37" s="267"/>
      <c r="BA37" s="267"/>
      <c r="BB37" s="267"/>
      <c r="BC37" s="267"/>
      <c r="BD37" s="267"/>
      <c r="BE37" s="432"/>
      <c r="BF37" s="432"/>
      <c r="BG37" s="432"/>
      <c r="BH37" s="432"/>
      <c r="BI37" s="432"/>
      <c r="BJ37" s="432"/>
      <c r="BK37" s="432"/>
      <c r="BL37" s="432"/>
      <c r="BM37" s="432"/>
      <c r="BN37" s="432"/>
      <c r="BO37" s="432"/>
      <c r="BP37" s="432"/>
      <c r="BQ37" s="432"/>
      <c r="BR37" s="432"/>
      <c r="BS37" s="432"/>
    </row>
    <row r="38" spans="1:71" s="452" customFormat="1" ht="27.75" customHeight="1">
      <c r="A38" s="424" t="s">
        <v>230</v>
      </c>
      <c r="B38" s="327"/>
      <c r="C38" s="328"/>
      <c r="D38" s="327"/>
      <c r="E38" s="300"/>
      <c r="F38" s="329"/>
      <c r="G38" s="450"/>
      <c r="H38" s="329"/>
      <c r="I38" s="300"/>
      <c r="J38" s="331"/>
      <c r="K38" s="426"/>
      <c r="L38" s="300"/>
      <c r="M38" s="333"/>
      <c r="N38" s="334"/>
      <c r="O38" s="300"/>
      <c r="P38" s="335"/>
      <c r="Q38" s="300"/>
      <c r="R38" s="336"/>
      <c r="S38" s="300"/>
      <c r="T38" s="427"/>
      <c r="U38" s="300"/>
      <c r="V38" s="337"/>
      <c r="W38" s="300"/>
      <c r="X38" s="450"/>
      <c r="Y38" s="300"/>
      <c r="Z38" s="435" t="e">
        <f>recette!Z32*Z$8</f>
        <v>#DIV/0!</v>
      </c>
      <c r="AA38" s="300"/>
      <c r="AB38" s="338"/>
      <c r="AC38" s="299"/>
      <c r="AD38" s="429"/>
      <c r="AE38" s="299"/>
      <c r="AF38" s="324"/>
      <c r="AG38" s="299"/>
      <c r="AH38" s="327"/>
      <c r="AI38" s="430"/>
      <c r="AJ38" s="267"/>
      <c r="AK38" s="299">
        <f>recette!AJ32*AK$8</f>
        <v>0</v>
      </c>
      <c r="AL38" s="299"/>
      <c r="AM38" s="299">
        <f>recette!AL32*AM$8</f>
        <v>0</v>
      </c>
      <c r="AN38" s="299"/>
      <c r="AO38" s="443">
        <f>recette!AN31*AO$8</f>
        <v>0</v>
      </c>
      <c r="AP38" s="307">
        <f>recette!AO31*AP$8</f>
        <v>0</v>
      </c>
      <c r="AQ38" s="299">
        <f>recette!AP32*AQ$8</f>
        <v>0</v>
      </c>
      <c r="AR38" s="299">
        <f>recette!AQ32*AR$8</f>
        <v>0</v>
      </c>
      <c r="AS38" s="309"/>
      <c r="AT38" s="444"/>
      <c r="AU38" s="420"/>
      <c r="AX38" s="398" t="e">
        <f>SUM(B38:AK38)</f>
        <v>#DIV/0!</v>
      </c>
      <c r="AY38" s="267"/>
      <c r="AZ38" s="267"/>
      <c r="BA38" s="267"/>
      <c r="BB38" s="267"/>
      <c r="BC38" s="267"/>
      <c r="BD38" s="267"/>
      <c r="BE38" s="267"/>
      <c r="BF38" s="267"/>
      <c r="BG38" s="267"/>
      <c r="BH38" s="267"/>
      <c r="BI38" s="267"/>
      <c r="BJ38" s="267"/>
      <c r="BK38" s="267"/>
      <c r="BL38" s="267"/>
      <c r="BM38" s="267"/>
      <c r="BN38" s="267"/>
      <c r="BO38" s="267"/>
      <c r="BP38" s="267"/>
      <c r="BQ38" s="267"/>
      <c r="BR38" s="267"/>
      <c r="BS38" s="267"/>
    </row>
    <row r="39" spans="1:71" s="452" customFormat="1" ht="27.75" customHeight="1">
      <c r="A39" s="424" t="s">
        <v>279</v>
      </c>
      <c r="B39" s="327"/>
      <c r="C39" s="328"/>
      <c r="D39" s="327"/>
      <c r="E39" s="300"/>
      <c r="F39" s="329"/>
      <c r="G39" s="450"/>
      <c r="H39" s="329"/>
      <c r="I39" s="300"/>
      <c r="J39" s="331"/>
      <c r="K39" s="426"/>
      <c r="L39" s="300"/>
      <c r="M39" s="333"/>
      <c r="N39" s="334"/>
      <c r="O39" s="300"/>
      <c r="P39" s="335"/>
      <c r="Q39" s="300"/>
      <c r="R39" s="336"/>
      <c r="S39" s="300"/>
      <c r="T39" s="427"/>
      <c r="U39" s="300"/>
      <c r="V39" s="337"/>
      <c r="W39" s="300"/>
      <c r="X39" s="450"/>
      <c r="Y39" s="300"/>
      <c r="Z39" s="435"/>
      <c r="AA39" s="300"/>
      <c r="AB39" s="338"/>
      <c r="AC39" s="299"/>
      <c r="AD39" s="429"/>
      <c r="AE39" s="299"/>
      <c r="AF39" s="324"/>
      <c r="AG39" s="299"/>
      <c r="AH39" s="327">
        <f>recette!AH33*AH$8</f>
        <v>0</v>
      </c>
      <c r="AI39" s="430">
        <f>recette!AI33*AI$8</f>
        <v>0</v>
      </c>
      <c r="AJ39" s="267"/>
      <c r="AK39" s="299"/>
      <c r="AL39" s="299"/>
      <c r="AM39" s="299"/>
      <c r="AN39" s="299"/>
      <c r="AO39" s="443">
        <f>recette!AN32*AO$8</f>
        <v>0</v>
      </c>
      <c r="AP39" s="307">
        <f>recette!AO32*AP$8</f>
        <v>0</v>
      </c>
      <c r="AQ39" s="299"/>
      <c r="AR39" s="299"/>
      <c r="AS39" s="309"/>
      <c r="AT39" s="444"/>
      <c r="AU39" s="420"/>
      <c r="AX39" s="398"/>
      <c r="AY39" s="267"/>
      <c r="AZ39" s="267"/>
      <c r="BA39" s="267"/>
      <c r="BB39" s="267"/>
      <c r="BC39" s="267"/>
      <c r="BD39" s="267"/>
      <c r="BE39" s="267"/>
      <c r="BF39" s="267"/>
      <c r="BG39" s="267"/>
      <c r="BH39" s="267"/>
      <c r="BI39" s="267"/>
      <c r="BJ39" s="267"/>
      <c r="BK39" s="267"/>
      <c r="BL39" s="267"/>
      <c r="BM39" s="267"/>
      <c r="BN39" s="267"/>
      <c r="BO39" s="267"/>
      <c r="BP39" s="267"/>
      <c r="BQ39" s="267"/>
      <c r="BR39" s="267"/>
      <c r="BS39" s="267"/>
    </row>
    <row r="40" spans="1:71" s="452" customFormat="1" ht="27.75" customHeight="1">
      <c r="A40" s="424" t="s">
        <v>231</v>
      </c>
      <c r="B40" s="327"/>
      <c r="C40" s="328"/>
      <c r="D40" s="327"/>
      <c r="E40" s="300"/>
      <c r="F40" s="329"/>
      <c r="G40" s="450"/>
      <c r="H40" s="329"/>
      <c r="I40" s="300"/>
      <c r="J40" s="331"/>
      <c r="K40" s="426"/>
      <c r="L40" s="300"/>
      <c r="M40" s="333"/>
      <c r="N40" s="334"/>
      <c r="O40" s="300"/>
      <c r="P40" s="335"/>
      <c r="Q40" s="300"/>
      <c r="R40" s="336"/>
      <c r="S40" s="300"/>
      <c r="T40" s="427"/>
      <c r="U40" s="300"/>
      <c r="V40" s="337"/>
      <c r="W40" s="300"/>
      <c r="X40" s="450"/>
      <c r="Y40" s="300"/>
      <c r="Z40" s="435" t="e">
        <f>recette!Z34*Z$8</f>
        <v>#DIV/0!</v>
      </c>
      <c r="AA40" s="300"/>
      <c r="AB40" s="338"/>
      <c r="AC40" s="299"/>
      <c r="AD40" s="429"/>
      <c r="AE40" s="299"/>
      <c r="AF40" s="324"/>
      <c r="AG40" s="299"/>
      <c r="AH40" s="327"/>
      <c r="AI40" s="430"/>
      <c r="AJ40" s="267"/>
      <c r="AK40" s="299">
        <f>recette!AJ34*AK$8</f>
        <v>0</v>
      </c>
      <c r="AL40" s="299"/>
      <c r="AM40" s="299">
        <f>recette!AL34*AM$8</f>
        <v>0</v>
      </c>
      <c r="AN40" s="299"/>
      <c r="AO40" s="443">
        <f>recette!AN33*AO$8</f>
        <v>0</v>
      </c>
      <c r="AP40" s="307">
        <f>recette!AO33*AP$8</f>
        <v>0</v>
      </c>
      <c r="AQ40" s="299">
        <f>recette!AP34*AQ$8</f>
        <v>0</v>
      </c>
      <c r="AR40" s="299">
        <f>recette!AQ34*AR$8</f>
        <v>0</v>
      </c>
      <c r="AS40" s="309"/>
      <c r="AT40" s="444"/>
      <c r="AU40" s="420"/>
      <c r="AX40" s="398" t="e">
        <f>SUM(B40:AK40)</f>
        <v>#DIV/0!</v>
      </c>
      <c r="AY40" s="267"/>
      <c r="AZ40" s="267"/>
      <c r="BA40" s="267"/>
      <c r="BB40" s="267"/>
      <c r="BC40" s="267"/>
      <c r="BD40" s="267"/>
      <c r="BE40" s="267"/>
      <c r="BF40" s="267"/>
      <c r="BG40" s="267"/>
      <c r="BH40" s="267"/>
      <c r="BI40" s="267"/>
      <c r="BJ40" s="267"/>
      <c r="BK40" s="267"/>
      <c r="BL40" s="267"/>
      <c r="BM40" s="267"/>
      <c r="BN40" s="267"/>
      <c r="BO40" s="267"/>
      <c r="BP40" s="267"/>
      <c r="BQ40" s="267"/>
      <c r="BR40" s="267"/>
      <c r="BS40" s="267"/>
    </row>
    <row r="41" spans="1:71" s="452" customFormat="1" ht="27.75" customHeight="1">
      <c r="A41" s="424" t="s">
        <v>125</v>
      </c>
      <c r="B41" s="327"/>
      <c r="C41" s="328"/>
      <c r="D41" s="327"/>
      <c r="E41" s="300"/>
      <c r="F41" s="329"/>
      <c r="G41" s="450"/>
      <c r="H41" s="329"/>
      <c r="I41" s="300"/>
      <c r="J41" s="331"/>
      <c r="K41" s="426"/>
      <c r="L41" s="300"/>
      <c r="M41" s="333"/>
      <c r="N41" s="334"/>
      <c r="O41" s="300"/>
      <c r="P41" s="335"/>
      <c r="Q41" s="300"/>
      <c r="R41" s="336"/>
      <c r="S41" s="300"/>
      <c r="T41" s="427"/>
      <c r="U41" s="300"/>
      <c r="V41" s="337"/>
      <c r="W41" s="300"/>
      <c r="X41" s="450"/>
      <c r="Y41" s="300"/>
      <c r="Z41" s="435" t="e">
        <f>recette!Z35*Z$8</f>
        <v>#DIV/0!</v>
      </c>
      <c r="AA41" s="300"/>
      <c r="AB41" s="338"/>
      <c r="AC41" s="299"/>
      <c r="AD41" s="429"/>
      <c r="AE41" s="299"/>
      <c r="AF41" s="324"/>
      <c r="AG41" s="299"/>
      <c r="AH41" s="327"/>
      <c r="AI41" s="430"/>
      <c r="AJ41" s="267"/>
      <c r="AK41" s="299">
        <f>recette!AJ35*AK$8</f>
        <v>0</v>
      </c>
      <c r="AL41" s="299"/>
      <c r="AM41" s="299">
        <f>recette!AL35*AM$8</f>
        <v>0</v>
      </c>
      <c r="AN41" s="299"/>
      <c r="AO41" s="443">
        <f>recette!AN34*AO$8</f>
        <v>0</v>
      </c>
      <c r="AP41" s="307">
        <f>recette!AO34*AP$8</f>
        <v>0</v>
      </c>
      <c r="AQ41" s="299">
        <f>recette!AP35*AQ$8</f>
        <v>0</v>
      </c>
      <c r="AR41" s="299">
        <f>recette!AQ35*AR$8</f>
        <v>0</v>
      </c>
      <c r="AS41" s="309"/>
      <c r="AT41" s="444"/>
      <c r="AU41" s="420"/>
      <c r="AX41" s="398" t="e">
        <f>SUM(B41:AK41)</f>
        <v>#DIV/0!</v>
      </c>
      <c r="AY41" s="267"/>
      <c r="AZ41" s="267"/>
      <c r="BA41" s="267"/>
      <c r="BB41" s="267"/>
      <c r="BC41" s="267"/>
      <c r="BD41" s="267"/>
      <c r="BE41" s="267"/>
      <c r="BF41" s="267"/>
      <c r="BG41" s="267"/>
      <c r="BH41" s="267"/>
      <c r="BI41" s="267"/>
      <c r="BJ41" s="267"/>
      <c r="BK41" s="267"/>
      <c r="BL41" s="267"/>
      <c r="BM41" s="267"/>
      <c r="BN41" s="267"/>
      <c r="BO41" s="267"/>
      <c r="BP41" s="267"/>
      <c r="BQ41" s="267"/>
      <c r="BR41" s="267"/>
      <c r="BS41" s="267"/>
    </row>
    <row r="42" spans="1:71" s="452" customFormat="1" ht="27.75" customHeight="1">
      <c r="A42" s="424" t="s">
        <v>331</v>
      </c>
      <c r="B42" s="327"/>
      <c r="C42" s="328"/>
      <c r="D42" s="327"/>
      <c r="E42" s="300"/>
      <c r="F42" s="329"/>
      <c r="G42" s="450"/>
      <c r="H42" s="329"/>
      <c r="I42" s="300"/>
      <c r="J42" s="331"/>
      <c r="K42" s="426"/>
      <c r="L42" s="300"/>
      <c r="M42" s="333"/>
      <c r="N42" s="334"/>
      <c r="O42" s="300"/>
      <c r="P42" s="335"/>
      <c r="Q42" s="300"/>
      <c r="R42" s="336"/>
      <c r="S42" s="300"/>
      <c r="T42" s="427"/>
      <c r="U42" s="300"/>
      <c r="V42" s="337"/>
      <c r="W42" s="300"/>
      <c r="X42" s="450"/>
      <c r="Y42" s="300"/>
      <c r="Z42" s="435"/>
      <c r="AA42" s="300"/>
      <c r="AB42" s="338"/>
      <c r="AC42" s="299"/>
      <c r="AD42" s="429"/>
      <c r="AE42" s="299"/>
      <c r="AF42" s="324"/>
      <c r="AG42" s="299"/>
      <c r="AH42" s="327"/>
      <c r="AI42" s="430"/>
      <c r="AJ42" s="267"/>
      <c r="AK42" s="299"/>
      <c r="AL42" s="299"/>
      <c r="AM42" s="299"/>
      <c r="AN42" s="299"/>
      <c r="AO42" s="443">
        <f>recette!AN36*AO$8</f>
        <v>0</v>
      </c>
      <c r="AP42" s="307">
        <f>recette!AO35*AP$8</f>
        <v>0</v>
      </c>
      <c r="AQ42" s="299"/>
      <c r="AR42" s="299"/>
      <c r="AS42" s="309"/>
      <c r="AT42" s="444"/>
      <c r="AU42" s="420"/>
      <c r="AX42" s="398"/>
      <c r="AY42" s="267"/>
      <c r="AZ42" s="267"/>
      <c r="BA42" s="267"/>
      <c r="BB42" s="267"/>
      <c r="BC42" s="267"/>
      <c r="BD42" s="267"/>
      <c r="BE42" s="267"/>
      <c r="BF42" s="267"/>
      <c r="BG42" s="267"/>
      <c r="BH42" s="267"/>
      <c r="BI42" s="267"/>
      <c r="BJ42" s="267"/>
      <c r="BK42" s="267"/>
      <c r="BL42" s="267"/>
      <c r="BM42" s="267"/>
      <c r="BN42" s="267"/>
      <c r="BO42" s="267"/>
      <c r="BP42" s="267"/>
      <c r="BQ42" s="267"/>
      <c r="BR42" s="267"/>
      <c r="BS42" s="267"/>
    </row>
    <row r="43" spans="1:71" s="452" customFormat="1" ht="27.75" customHeight="1">
      <c r="A43" s="424" t="s">
        <v>148</v>
      </c>
      <c r="B43" s="327"/>
      <c r="C43" s="328"/>
      <c r="D43" s="327"/>
      <c r="E43" s="300"/>
      <c r="F43" s="329"/>
      <c r="G43" s="450"/>
      <c r="H43" s="329"/>
      <c r="I43" s="300"/>
      <c r="J43" s="331"/>
      <c r="K43" s="426"/>
      <c r="L43" s="300"/>
      <c r="M43" s="333"/>
      <c r="N43" s="334"/>
      <c r="O43" s="300"/>
      <c r="P43" s="335"/>
      <c r="Q43" s="300"/>
      <c r="R43" s="336"/>
      <c r="S43" s="300"/>
      <c r="T43" s="427"/>
      <c r="U43" s="300"/>
      <c r="V43" s="337"/>
      <c r="W43" s="300"/>
      <c r="X43" s="450"/>
      <c r="Y43" s="300"/>
      <c r="Z43" s="435" t="e">
        <f>recette!Z37*Z$8</f>
        <v>#DIV/0!</v>
      </c>
      <c r="AA43" s="300"/>
      <c r="AB43" s="338"/>
      <c r="AC43" s="299"/>
      <c r="AD43" s="429"/>
      <c r="AE43" s="299"/>
      <c r="AF43" s="324"/>
      <c r="AG43" s="299"/>
      <c r="AH43" s="327"/>
      <c r="AI43" s="430"/>
      <c r="AJ43" s="267"/>
      <c r="AK43" s="299"/>
      <c r="AL43" s="299"/>
      <c r="AM43" s="299"/>
      <c r="AN43" s="299"/>
      <c r="AO43" s="443"/>
      <c r="AP43" s="307">
        <f>recette!AO37*AP$8</f>
        <v>0</v>
      </c>
      <c r="AQ43" s="299"/>
      <c r="AR43" s="299"/>
      <c r="AS43" s="309"/>
      <c r="AT43" s="444"/>
      <c r="AU43" s="420"/>
      <c r="AX43" s="398"/>
      <c r="AY43" s="267"/>
      <c r="AZ43" s="267"/>
      <c r="BA43" s="267"/>
      <c r="BB43" s="267"/>
      <c r="BC43" s="267"/>
      <c r="BD43" s="267"/>
      <c r="BE43" s="267"/>
      <c r="BF43" s="267"/>
      <c r="BG43" s="267"/>
      <c r="BH43" s="267"/>
      <c r="BI43" s="267"/>
      <c r="BJ43" s="267"/>
      <c r="BK43" s="267"/>
      <c r="BL43" s="267"/>
      <c r="BM43" s="267"/>
      <c r="BN43" s="267"/>
      <c r="BO43" s="267"/>
      <c r="BP43" s="267"/>
      <c r="BQ43" s="267"/>
      <c r="BR43" s="267"/>
      <c r="BS43" s="267"/>
    </row>
    <row r="44" spans="1:71" s="452" customFormat="1" ht="27.75" customHeight="1">
      <c r="A44" s="352" t="s">
        <v>281</v>
      </c>
      <c r="B44" s="327"/>
      <c r="C44" s="328"/>
      <c r="D44" s="327"/>
      <c r="E44" s="300"/>
      <c r="F44" s="329"/>
      <c r="G44" s="450"/>
      <c r="H44" s="329"/>
      <c r="I44" s="300"/>
      <c r="J44" s="331"/>
      <c r="K44" s="426"/>
      <c r="L44" s="300"/>
      <c r="M44" s="333"/>
      <c r="N44" s="334"/>
      <c r="O44" s="300"/>
      <c r="P44" s="335"/>
      <c r="Q44" s="300"/>
      <c r="R44" s="336"/>
      <c r="S44" s="300"/>
      <c r="T44" s="427"/>
      <c r="U44" s="300"/>
      <c r="V44" s="337"/>
      <c r="W44" s="300"/>
      <c r="X44" s="450"/>
      <c r="Y44" s="300"/>
      <c r="Z44" s="435"/>
      <c r="AA44" s="300"/>
      <c r="AB44" s="338"/>
      <c r="AC44" s="299"/>
      <c r="AD44" s="429"/>
      <c r="AE44" s="299"/>
      <c r="AF44" s="324"/>
      <c r="AG44" s="299"/>
      <c r="AH44" s="327"/>
      <c r="AI44" s="430"/>
      <c r="AJ44" s="267"/>
      <c r="AK44" s="299"/>
      <c r="AL44" s="299"/>
      <c r="AM44" s="299"/>
      <c r="AN44" s="299"/>
      <c r="AO44" s="443">
        <f>recette!AN38*AO$8</f>
        <v>0</v>
      </c>
      <c r="AP44" s="307"/>
      <c r="AQ44" s="299"/>
      <c r="AR44" s="299"/>
      <c r="AS44" s="309"/>
      <c r="AT44" s="444"/>
      <c r="AU44" s="420"/>
      <c r="AX44" s="398"/>
      <c r="AY44" s="267"/>
      <c r="AZ44" s="267"/>
      <c r="BA44" s="267"/>
      <c r="BB44" s="267"/>
      <c r="BC44" s="267"/>
      <c r="BD44" s="267"/>
      <c r="BE44" s="267"/>
      <c r="BF44" s="267"/>
      <c r="BG44" s="267"/>
      <c r="BH44" s="267"/>
      <c r="BI44" s="267"/>
      <c r="BJ44" s="267"/>
      <c r="BK44" s="267"/>
      <c r="BL44" s="267"/>
      <c r="BM44" s="267"/>
      <c r="BN44" s="267"/>
      <c r="BO44" s="267"/>
      <c r="BP44" s="267"/>
      <c r="BQ44" s="267"/>
      <c r="BR44" s="267"/>
      <c r="BS44" s="267"/>
    </row>
    <row r="45" spans="1:71" s="452" customFormat="1" ht="27.75" customHeight="1">
      <c r="A45" s="352" t="s">
        <v>282</v>
      </c>
      <c r="B45" s="327"/>
      <c r="C45" s="328"/>
      <c r="D45" s="327"/>
      <c r="E45" s="300"/>
      <c r="F45" s="329"/>
      <c r="G45" s="450"/>
      <c r="H45" s="329"/>
      <c r="I45" s="300"/>
      <c r="J45" s="331"/>
      <c r="K45" s="426"/>
      <c r="L45" s="300"/>
      <c r="M45" s="333"/>
      <c r="N45" s="334"/>
      <c r="O45" s="300"/>
      <c r="P45" s="335"/>
      <c r="Q45" s="300"/>
      <c r="R45" s="336"/>
      <c r="S45" s="300"/>
      <c r="T45" s="427"/>
      <c r="U45" s="300"/>
      <c r="V45" s="337"/>
      <c r="W45" s="300"/>
      <c r="X45" s="450"/>
      <c r="Y45" s="300"/>
      <c r="Z45" s="435"/>
      <c r="AA45" s="300"/>
      <c r="AB45" s="338"/>
      <c r="AC45" s="299"/>
      <c r="AD45" s="429"/>
      <c r="AE45" s="299"/>
      <c r="AF45" s="324"/>
      <c r="AG45" s="299"/>
      <c r="AH45" s="327"/>
      <c r="AI45" s="430"/>
      <c r="AJ45" s="267"/>
      <c r="AK45" s="299"/>
      <c r="AL45" s="299"/>
      <c r="AM45" s="299"/>
      <c r="AN45" s="299"/>
      <c r="AO45" s="443">
        <f>recette!AN39*AO$8</f>
        <v>0</v>
      </c>
      <c r="AP45" s="307">
        <f>recette!AO38*AP$8</f>
        <v>0</v>
      </c>
      <c r="AQ45" s="299"/>
      <c r="AR45" s="299"/>
      <c r="AS45" s="309"/>
      <c r="AT45" s="444"/>
      <c r="AU45" s="420"/>
      <c r="AX45" s="398"/>
      <c r="AY45" s="267"/>
      <c r="AZ45" s="267"/>
      <c r="BA45" s="267"/>
      <c r="BB45" s="267"/>
      <c r="BC45" s="267"/>
      <c r="BD45" s="267"/>
      <c r="BE45" s="267"/>
      <c r="BF45" s="267"/>
      <c r="BG45" s="267"/>
      <c r="BH45" s="267"/>
      <c r="BI45" s="267"/>
      <c r="BJ45" s="267"/>
      <c r="BK45" s="267"/>
      <c r="BL45" s="267"/>
      <c r="BM45" s="267"/>
      <c r="BN45" s="267"/>
      <c r="BO45" s="267"/>
      <c r="BP45" s="267"/>
      <c r="BQ45" s="267"/>
      <c r="BR45" s="267"/>
      <c r="BS45" s="267"/>
    </row>
    <row r="46" spans="1:71" s="452" customFormat="1" ht="27.75" customHeight="1">
      <c r="A46" s="352" t="s">
        <v>283</v>
      </c>
      <c r="B46" s="327"/>
      <c r="C46" s="328"/>
      <c r="D46" s="327"/>
      <c r="E46" s="300"/>
      <c r="F46" s="329"/>
      <c r="G46" s="450"/>
      <c r="H46" s="329"/>
      <c r="I46" s="300"/>
      <c r="J46" s="331"/>
      <c r="K46" s="426"/>
      <c r="L46" s="300"/>
      <c r="M46" s="333"/>
      <c r="N46" s="334"/>
      <c r="O46" s="300"/>
      <c r="P46" s="335"/>
      <c r="Q46" s="300"/>
      <c r="R46" s="336"/>
      <c r="S46" s="300"/>
      <c r="T46" s="427"/>
      <c r="U46" s="300"/>
      <c r="V46" s="337"/>
      <c r="W46" s="300"/>
      <c r="X46" s="450"/>
      <c r="Y46" s="300"/>
      <c r="Z46" s="435"/>
      <c r="AA46" s="300"/>
      <c r="AB46" s="338"/>
      <c r="AC46" s="299"/>
      <c r="AD46" s="429"/>
      <c r="AE46" s="299"/>
      <c r="AF46" s="324"/>
      <c r="AG46" s="299"/>
      <c r="AH46" s="327"/>
      <c r="AI46" s="430"/>
      <c r="AJ46" s="267"/>
      <c r="AK46" s="299"/>
      <c r="AL46" s="299"/>
      <c r="AM46" s="299"/>
      <c r="AN46" s="299"/>
      <c r="AO46" s="443"/>
      <c r="AP46" s="307">
        <f>recette!AO40*AP$8</f>
        <v>0</v>
      </c>
      <c r="AQ46" s="299"/>
      <c r="AR46" s="299"/>
      <c r="AS46" s="309"/>
      <c r="AT46" s="444"/>
      <c r="AU46" s="420"/>
      <c r="AX46" s="398"/>
      <c r="AY46" s="267"/>
      <c r="AZ46" s="267"/>
      <c r="BA46" s="267"/>
      <c r="BB46" s="267"/>
      <c r="BC46" s="267"/>
      <c r="BD46" s="267"/>
      <c r="BE46" s="267"/>
      <c r="BF46" s="267"/>
      <c r="BG46" s="267"/>
      <c r="BH46" s="267"/>
      <c r="BI46" s="267"/>
      <c r="BJ46" s="267"/>
      <c r="BK46" s="267"/>
      <c r="BL46" s="267"/>
      <c r="BM46" s="267"/>
      <c r="BN46" s="267"/>
      <c r="BO46" s="267"/>
      <c r="BP46" s="267"/>
      <c r="BQ46" s="267"/>
      <c r="BR46" s="267"/>
      <c r="BS46" s="267"/>
    </row>
    <row r="47" spans="1:71" s="452" customFormat="1" ht="27.75" customHeight="1">
      <c r="A47" s="352" t="s">
        <v>284</v>
      </c>
      <c r="B47" s="327"/>
      <c r="C47" s="328"/>
      <c r="D47" s="327"/>
      <c r="E47" s="300"/>
      <c r="F47" s="329"/>
      <c r="G47" s="450"/>
      <c r="H47" s="329"/>
      <c r="I47" s="300"/>
      <c r="J47" s="331"/>
      <c r="K47" s="426"/>
      <c r="L47" s="300"/>
      <c r="M47" s="333"/>
      <c r="N47" s="334"/>
      <c r="O47" s="300"/>
      <c r="P47" s="335"/>
      <c r="Q47" s="300"/>
      <c r="R47" s="336"/>
      <c r="S47" s="300"/>
      <c r="T47" s="427"/>
      <c r="U47" s="300"/>
      <c r="V47" s="337"/>
      <c r="W47" s="300"/>
      <c r="X47" s="450"/>
      <c r="Y47" s="300"/>
      <c r="Z47" s="435"/>
      <c r="AA47" s="300"/>
      <c r="AB47" s="338"/>
      <c r="AC47" s="299"/>
      <c r="AD47" s="429"/>
      <c r="AE47" s="299"/>
      <c r="AF47" s="324"/>
      <c r="AG47" s="299"/>
      <c r="AH47" s="327"/>
      <c r="AI47" s="430"/>
      <c r="AJ47" s="267"/>
      <c r="AK47" s="299"/>
      <c r="AL47" s="299"/>
      <c r="AM47" s="299"/>
      <c r="AN47" s="299"/>
      <c r="AO47" s="443">
        <f>recette!AN40*AO$8</f>
        <v>0</v>
      </c>
      <c r="AP47" s="307">
        <f>recette!AO41*AP$8</f>
        <v>0</v>
      </c>
      <c r="AQ47" s="299"/>
      <c r="AR47" s="299"/>
      <c r="AS47" s="309"/>
      <c r="AT47" s="444"/>
      <c r="AU47" s="420"/>
      <c r="AX47" s="398"/>
      <c r="AY47" s="267"/>
      <c r="AZ47" s="267"/>
      <c r="BA47" s="267"/>
      <c r="BB47" s="267"/>
      <c r="BC47" s="267"/>
      <c r="BD47" s="267"/>
      <c r="BE47" s="267"/>
      <c r="BF47" s="267"/>
      <c r="BG47" s="267"/>
      <c r="BH47" s="267"/>
      <c r="BI47" s="267"/>
      <c r="BJ47" s="267"/>
      <c r="BK47" s="267"/>
      <c r="BL47" s="267"/>
      <c r="BM47" s="267"/>
      <c r="BN47" s="267"/>
      <c r="BO47" s="267"/>
      <c r="BP47" s="267"/>
      <c r="BQ47" s="267"/>
      <c r="BR47" s="267"/>
      <c r="BS47" s="267"/>
    </row>
    <row r="48" spans="1:71" s="452" customFormat="1" ht="27.75" customHeight="1">
      <c r="A48" s="424" t="s">
        <v>332</v>
      </c>
      <c r="B48" s="327"/>
      <c r="C48" s="328"/>
      <c r="D48" s="327"/>
      <c r="E48" s="300"/>
      <c r="F48" s="329"/>
      <c r="G48" s="450"/>
      <c r="H48" s="329"/>
      <c r="I48" s="300"/>
      <c r="J48" s="331"/>
      <c r="K48" s="426"/>
      <c r="L48" s="300"/>
      <c r="M48" s="333"/>
      <c r="N48" s="334"/>
      <c r="O48" s="300"/>
      <c r="P48" s="335"/>
      <c r="Q48" s="300"/>
      <c r="R48" s="336"/>
      <c r="S48" s="300"/>
      <c r="T48" s="427"/>
      <c r="U48" s="300"/>
      <c r="V48" s="337"/>
      <c r="W48" s="300"/>
      <c r="X48" s="450"/>
      <c r="Y48" s="300"/>
      <c r="Z48" s="435" t="e">
        <f>recette!Z42*Z$8</f>
        <v>#DIV/0!</v>
      </c>
      <c r="AA48" s="300"/>
      <c r="AB48" s="338"/>
      <c r="AC48" s="299"/>
      <c r="AD48" s="429"/>
      <c r="AE48" s="299"/>
      <c r="AF48" s="324"/>
      <c r="AG48" s="299"/>
      <c r="AH48" s="327"/>
      <c r="AI48" s="430"/>
      <c r="AJ48" s="267"/>
      <c r="AK48" s="299"/>
      <c r="AL48" s="299"/>
      <c r="AM48" s="299"/>
      <c r="AN48" s="299"/>
      <c r="AO48" s="443">
        <f>recette!AN41*AO$8</f>
        <v>0</v>
      </c>
      <c r="AP48" s="307"/>
      <c r="AQ48" s="299">
        <f>recette!AP42*AQ$8</f>
        <v>0</v>
      </c>
      <c r="AR48" s="299">
        <f>recette!AQ42*AR$8</f>
        <v>0</v>
      </c>
      <c r="AS48" s="299">
        <f>recette!AR42*AS$8</f>
        <v>0</v>
      </c>
      <c r="AT48" s="299">
        <f>recette!AS42*AT$8</f>
        <v>0</v>
      </c>
      <c r="AU48" s="420"/>
      <c r="AX48" s="398"/>
      <c r="AY48" s="267"/>
      <c r="AZ48" s="267"/>
      <c r="BA48" s="267"/>
      <c r="BB48" s="267"/>
      <c r="BC48" s="267"/>
      <c r="BD48" s="267"/>
      <c r="BE48" s="267"/>
      <c r="BF48" s="267"/>
      <c r="BG48" s="267"/>
      <c r="BH48" s="267"/>
      <c r="BI48" s="267"/>
      <c r="BJ48" s="267"/>
      <c r="BK48" s="267"/>
      <c r="BL48" s="267"/>
      <c r="BM48" s="267"/>
      <c r="BN48" s="267"/>
      <c r="BO48" s="267"/>
      <c r="BP48" s="267"/>
      <c r="BQ48" s="267"/>
      <c r="BR48" s="267"/>
      <c r="BS48" s="267"/>
    </row>
    <row r="49" spans="1:71" s="452" customFormat="1" ht="27.75" customHeight="1">
      <c r="A49" s="424" t="s">
        <v>286</v>
      </c>
      <c r="B49" s="327"/>
      <c r="C49" s="328"/>
      <c r="D49" s="327"/>
      <c r="E49" s="300"/>
      <c r="F49" s="329"/>
      <c r="G49" s="450"/>
      <c r="H49" s="329"/>
      <c r="I49" s="300"/>
      <c r="J49" s="331"/>
      <c r="K49" s="426"/>
      <c r="L49" s="300"/>
      <c r="M49" s="333"/>
      <c r="N49" s="334"/>
      <c r="O49" s="300"/>
      <c r="P49" s="335"/>
      <c r="Q49" s="300"/>
      <c r="R49" s="336"/>
      <c r="S49" s="300"/>
      <c r="T49" s="427"/>
      <c r="U49" s="300"/>
      <c r="V49" s="337"/>
      <c r="W49" s="300"/>
      <c r="X49" s="450"/>
      <c r="Y49" s="300"/>
      <c r="Z49" s="435" t="e">
        <f>recette!Z43*Z$8</f>
        <v>#DIV/0!</v>
      </c>
      <c r="AA49" s="300"/>
      <c r="AB49" s="338"/>
      <c r="AC49" s="299"/>
      <c r="AD49" s="429"/>
      <c r="AE49" s="299"/>
      <c r="AF49" s="324"/>
      <c r="AG49" s="299"/>
      <c r="AH49" s="327"/>
      <c r="AI49" s="430"/>
      <c r="AJ49" s="267"/>
      <c r="AK49" s="299"/>
      <c r="AL49" s="299"/>
      <c r="AM49" s="299"/>
      <c r="AN49" s="299"/>
      <c r="AO49" s="443">
        <f>recette!AN42*AO$8</f>
        <v>0</v>
      </c>
      <c r="AP49" s="307">
        <f>recette!AO42*AP$8</f>
        <v>0</v>
      </c>
      <c r="AQ49" s="299"/>
      <c r="AR49" s="299">
        <f>recette!AQ43*AR$8</f>
        <v>0</v>
      </c>
      <c r="AS49" s="309"/>
      <c r="AT49" s="444"/>
      <c r="AU49" s="420"/>
      <c r="AX49" s="398"/>
      <c r="AY49" s="267"/>
      <c r="AZ49" s="267"/>
      <c r="BA49" s="267"/>
      <c r="BB49" s="267"/>
      <c r="BC49" s="267"/>
      <c r="BD49" s="267"/>
      <c r="BE49" s="267"/>
      <c r="BF49" s="267"/>
      <c r="BG49" s="267"/>
      <c r="BH49" s="267"/>
      <c r="BI49" s="267"/>
      <c r="BJ49" s="267"/>
      <c r="BK49" s="267"/>
      <c r="BL49" s="267"/>
      <c r="BM49" s="267"/>
      <c r="BN49" s="267"/>
      <c r="BO49" s="267"/>
      <c r="BP49" s="267"/>
      <c r="BQ49" s="267"/>
      <c r="BR49" s="267"/>
      <c r="BS49" s="267"/>
    </row>
    <row r="50" spans="1:71" s="452" customFormat="1" ht="27.75" customHeight="1">
      <c r="A50" s="424" t="s">
        <v>71</v>
      </c>
      <c r="B50" s="327"/>
      <c r="C50" s="328"/>
      <c r="D50" s="327"/>
      <c r="E50" s="300"/>
      <c r="F50" s="329"/>
      <c r="G50" s="450"/>
      <c r="H50" s="329"/>
      <c r="I50" s="300"/>
      <c r="J50" s="331"/>
      <c r="K50" s="426"/>
      <c r="L50" s="300"/>
      <c r="M50" s="333"/>
      <c r="N50" s="334"/>
      <c r="O50" s="300"/>
      <c r="P50" s="335"/>
      <c r="Q50" s="300"/>
      <c r="R50" s="336"/>
      <c r="S50" s="300"/>
      <c r="T50" s="427"/>
      <c r="U50" s="300"/>
      <c r="V50" s="337"/>
      <c r="W50" s="300"/>
      <c r="X50" s="450"/>
      <c r="Y50" s="300"/>
      <c r="Z50" s="435" t="e">
        <f>recette!Z44*Z$8</f>
        <v>#DIV/0!</v>
      </c>
      <c r="AA50" s="300"/>
      <c r="AB50" s="338"/>
      <c r="AC50" s="299"/>
      <c r="AD50" s="429"/>
      <c r="AE50" s="299"/>
      <c r="AF50" s="324"/>
      <c r="AG50" s="299"/>
      <c r="AH50" s="327"/>
      <c r="AI50" s="430"/>
      <c r="AJ50" s="267"/>
      <c r="AK50" s="299"/>
      <c r="AL50" s="299"/>
      <c r="AM50" s="299"/>
      <c r="AN50" s="299">
        <f>recette!AM44*AN8</f>
        <v>0</v>
      </c>
      <c r="AO50" s="443">
        <f>recette!AN43*AO$8</f>
        <v>0</v>
      </c>
      <c r="AP50" s="307">
        <f>recette!AO43*AP$8</f>
        <v>0</v>
      </c>
      <c r="AQ50" s="299"/>
      <c r="AR50" s="299"/>
      <c r="AS50" s="309">
        <f>recette!AR44*AS$8</f>
        <v>0</v>
      </c>
      <c r="AT50" s="444"/>
      <c r="AU50" s="420"/>
      <c r="AX50" s="398"/>
      <c r="AY50" s="267"/>
      <c r="AZ50" s="267"/>
      <c r="BA50" s="267"/>
      <c r="BB50" s="267"/>
      <c r="BC50" s="267"/>
      <c r="BD50" s="267"/>
      <c r="BE50" s="267"/>
      <c r="BF50" s="267"/>
      <c r="BG50" s="267"/>
      <c r="BH50" s="267"/>
      <c r="BI50" s="267"/>
      <c r="BJ50" s="267"/>
      <c r="BK50" s="267"/>
      <c r="BL50" s="267"/>
      <c r="BM50" s="267"/>
      <c r="BN50" s="267"/>
      <c r="BO50" s="267"/>
      <c r="BP50" s="267"/>
      <c r="BQ50" s="267"/>
      <c r="BR50" s="267"/>
      <c r="BS50" s="267"/>
    </row>
    <row r="51" spans="1:71" s="267" customFormat="1" ht="27.75" customHeight="1">
      <c r="A51" s="245" t="s">
        <v>287</v>
      </c>
      <c r="B51" s="299">
        <f>recette!B45*B$8</f>
        <v>0</v>
      </c>
      <c r="C51" s="299">
        <f>recette!C45*C$8</f>
        <v>0</v>
      </c>
      <c r="D51" s="299">
        <v>0</v>
      </c>
      <c r="E51" s="300"/>
      <c r="F51" s="299">
        <f>recette!F45*F$8</f>
        <v>0</v>
      </c>
      <c r="G51" s="433">
        <f>recette!G45*G$8</f>
        <v>0</v>
      </c>
      <c r="H51" s="299">
        <f>recette!H45*H$8</f>
        <v>0</v>
      </c>
      <c r="I51" s="300"/>
      <c r="J51" s="299">
        <f>recette!J45*J$8</f>
        <v>0</v>
      </c>
      <c r="K51" s="299">
        <f>recette!K45*K$8</f>
        <v>0</v>
      </c>
      <c r="L51" s="300"/>
      <c r="M51" s="299">
        <f>recette!M45*M$8</f>
        <v>0</v>
      </c>
      <c r="N51" s="299"/>
      <c r="O51" s="300"/>
      <c r="P51" s="299">
        <f>recette!P45*P$8</f>
        <v>0</v>
      </c>
      <c r="Q51" s="300"/>
      <c r="R51" s="299">
        <f>recette!R45*R$8</f>
        <v>0</v>
      </c>
      <c r="S51" s="300"/>
      <c r="T51" s="299">
        <f>recette!T45*T$8</f>
        <v>0</v>
      </c>
      <c r="U51" s="300"/>
      <c r="V51" s="299">
        <f>recette!V45*V$8</f>
        <v>0</v>
      </c>
      <c r="W51" s="300"/>
      <c r="X51" s="433">
        <f>recette!X45*X$8</f>
        <v>0</v>
      </c>
      <c r="Y51" s="300"/>
      <c r="Z51" s="466" t="e">
        <f>recette!Z45*Z$8</f>
        <v>#DIV/0!</v>
      </c>
      <c r="AA51" s="300"/>
      <c r="AB51" s="299">
        <f>recette!AB45*AB$8</f>
        <v>0</v>
      </c>
      <c r="AC51" s="299"/>
      <c r="AD51" s="299">
        <f>recette!AD45*AD$8</f>
        <v>0</v>
      </c>
      <c r="AE51" s="299"/>
      <c r="AF51" s="299">
        <f>recette!AF45*AF$8</f>
        <v>0</v>
      </c>
      <c r="AG51" s="299"/>
      <c r="AH51" s="299">
        <f>recette!AH45*AH$8</f>
        <v>0</v>
      </c>
      <c r="AI51" s="299">
        <f>recette!AI45*AI$8</f>
        <v>0</v>
      </c>
      <c r="AK51" s="299">
        <f>recette!AJ45*AK$8</f>
        <v>0</v>
      </c>
      <c r="AL51" s="299"/>
      <c r="AM51" s="299">
        <f>recette!AL45*AM$8</f>
        <v>0</v>
      </c>
      <c r="AN51" s="299"/>
      <c r="AO51" s="299"/>
      <c r="AP51" s="299"/>
      <c r="AQ51" s="299">
        <f>recette!AP45*AQ$8</f>
        <v>0</v>
      </c>
      <c r="AR51" s="299">
        <f>recette!AQ45*AR$8</f>
        <v>0</v>
      </c>
      <c r="AS51" s="299"/>
      <c r="AT51" s="299"/>
      <c r="AU51" s="442"/>
      <c r="AX51" s="398" t="e">
        <f>SUM(B51:AK51)</f>
        <v>#DIV/0!</v>
      </c>
    </row>
    <row r="52" spans="1:71" ht="17.25" customHeight="1">
      <c r="A52" s="360" t="s">
        <v>289</v>
      </c>
      <c r="B52" s="361">
        <f>SUM(B9:B19)</f>
        <v>0</v>
      </c>
      <c r="C52" s="361">
        <f>SUM(C9:C19)</f>
        <v>0</v>
      </c>
      <c r="D52" s="361">
        <f>SUM(D9:D19)</f>
        <v>0</v>
      </c>
      <c r="E52" s="362"/>
      <c r="F52" s="361">
        <f>SUM(F9:F19)</f>
        <v>0</v>
      </c>
      <c r="G52" s="361">
        <f>SUM(G9:G19)</f>
        <v>0</v>
      </c>
      <c r="H52" s="361">
        <f>SUM(H9:H19)</f>
        <v>0</v>
      </c>
      <c r="I52" s="362"/>
      <c r="J52" s="361">
        <f>SUM(J9:J19)</f>
        <v>0</v>
      </c>
      <c r="K52" s="456">
        <f>SUM(K9:K19)</f>
        <v>0</v>
      </c>
      <c r="L52" s="362"/>
      <c r="M52" s="361">
        <f>SUM(M9:M19)</f>
        <v>0</v>
      </c>
      <c r="N52" s="361"/>
      <c r="O52" s="362"/>
      <c r="P52" s="361">
        <f>SUM(P9:P19)</f>
        <v>0</v>
      </c>
      <c r="Q52" s="362"/>
      <c r="R52" s="361">
        <f>SUM(R9:R19)</f>
        <v>0</v>
      </c>
      <c r="S52" s="362"/>
      <c r="T52" s="361">
        <f>SUM(T9:T19)</f>
        <v>0</v>
      </c>
      <c r="U52" s="362"/>
      <c r="V52" s="361">
        <f>SUM(V9:V19)</f>
        <v>0</v>
      </c>
      <c r="W52" s="362"/>
      <c r="X52" s="361">
        <f>SUM(X9:X19)</f>
        <v>0</v>
      </c>
      <c r="Y52" s="362"/>
      <c r="Z52" s="470" t="e">
        <f>SUM(Z9:Z19)</f>
        <v>#DIV/0!</v>
      </c>
      <c r="AA52" s="362"/>
      <c r="AB52" s="361">
        <f>SUM(AB9:AB19)</f>
        <v>0</v>
      </c>
      <c r="AC52" s="361"/>
      <c r="AD52" s="361">
        <f>SUM(AD9:AD19)</f>
        <v>0</v>
      </c>
      <c r="AE52" s="361"/>
      <c r="AF52" s="361">
        <f>SUM(AF9:AF19)</f>
        <v>0</v>
      </c>
      <c r="AG52" s="361">
        <f>SUM(AG9:AG19)</f>
        <v>0</v>
      </c>
      <c r="AH52" s="361">
        <f>SUM(AH9:AH19)</f>
        <v>0</v>
      </c>
      <c r="AI52" s="361">
        <f>SUM(AI9:AI35)-AI27</f>
        <v>0</v>
      </c>
      <c r="AJ52" s="361">
        <f>SUM(AJ9:AJ19)</f>
        <v>0</v>
      </c>
      <c r="AK52" s="361">
        <f>SUM(AK9:AK19)</f>
        <v>0</v>
      </c>
      <c r="AL52" s="361">
        <f>SUM(AL9:AL19)</f>
        <v>0</v>
      </c>
      <c r="AM52" s="361">
        <f>SUM(AM9:AM28)</f>
        <v>0</v>
      </c>
      <c r="AN52" s="361">
        <f>SUM(AN9:AN28)</f>
        <v>0</v>
      </c>
      <c r="AO52" s="361">
        <f t="shared" ref="AO52:AT52" si="4">SUM(AO9:AO19)</f>
        <v>0</v>
      </c>
      <c r="AP52" s="361">
        <f t="shared" si="4"/>
        <v>0</v>
      </c>
      <c r="AQ52" s="361">
        <f t="shared" si="4"/>
        <v>0</v>
      </c>
      <c r="AR52" s="361">
        <f t="shared" si="4"/>
        <v>0</v>
      </c>
      <c r="AS52" s="361">
        <f t="shared" si="4"/>
        <v>0</v>
      </c>
      <c r="AT52" s="361">
        <f t="shared" si="4"/>
        <v>0</v>
      </c>
      <c r="AU52" s="442"/>
      <c r="AX52" s="398" t="e">
        <f>SUM(B52:AK52)</f>
        <v>#DIV/0!</v>
      </c>
    </row>
    <row r="53" spans="1:71" s="462" customFormat="1" ht="27.75" customHeight="1">
      <c r="A53" s="457" t="s">
        <v>291</v>
      </c>
      <c r="B53" s="458">
        <f>SUM(B9:B51)</f>
        <v>0</v>
      </c>
      <c r="C53" s="458">
        <f>SUM(C9:C51)</f>
        <v>0</v>
      </c>
      <c r="D53" s="458">
        <f>SUM(D9:D51)</f>
        <v>0</v>
      </c>
      <c r="E53" s="458"/>
      <c r="F53" s="458">
        <f>SUM(F9:F51)</f>
        <v>0</v>
      </c>
      <c r="G53" s="458">
        <f>SUM(G9:G51)</f>
        <v>0</v>
      </c>
      <c r="H53" s="458">
        <f>SUM(H9:H51)</f>
        <v>0</v>
      </c>
      <c r="I53" s="458"/>
      <c r="J53" s="458">
        <f>SUM(J9:J51)</f>
        <v>0</v>
      </c>
      <c r="K53" s="458">
        <f>SUM(K9:K51)</f>
        <v>0</v>
      </c>
      <c r="L53" s="458"/>
      <c r="M53" s="458">
        <f>SUM(M9:M51)</f>
        <v>0</v>
      </c>
      <c r="N53" s="458"/>
      <c r="O53" s="458"/>
      <c r="P53" s="458">
        <f>SUM(P9:P51)</f>
        <v>0</v>
      </c>
      <c r="Q53" s="458"/>
      <c r="R53" s="458">
        <f>SUM(R9:R51)</f>
        <v>0</v>
      </c>
      <c r="S53" s="458"/>
      <c r="T53" s="458">
        <f>SUM(T9:T51)</f>
        <v>0</v>
      </c>
      <c r="U53" s="458"/>
      <c r="V53" s="458">
        <f>SUM(V9:V51)</f>
        <v>0</v>
      </c>
      <c r="W53" s="459"/>
      <c r="X53" s="458">
        <f>SUM(X9:X51)</f>
        <v>0</v>
      </c>
      <c r="Y53" s="368"/>
      <c r="Z53" s="471"/>
      <c r="AA53" s="460"/>
      <c r="AB53" s="458">
        <f t="shared" ref="AB53:AI53" si="5">SUM(AB9:AB51)</f>
        <v>0</v>
      </c>
      <c r="AC53" s="458">
        <f t="shared" si="5"/>
        <v>0</v>
      </c>
      <c r="AD53" s="458">
        <f t="shared" si="5"/>
        <v>0</v>
      </c>
      <c r="AE53" s="458">
        <f t="shared" si="5"/>
        <v>0</v>
      </c>
      <c r="AF53" s="458">
        <f t="shared" si="5"/>
        <v>0</v>
      </c>
      <c r="AG53" s="458">
        <f t="shared" si="5"/>
        <v>0</v>
      </c>
      <c r="AH53" s="458">
        <f t="shared" si="5"/>
        <v>0</v>
      </c>
      <c r="AI53" s="458">
        <f t="shared" si="5"/>
        <v>0</v>
      </c>
      <c r="AK53" s="458">
        <f t="shared" ref="AK53:AT53" si="6">SUM(AK9:AK51)</f>
        <v>0</v>
      </c>
      <c r="AL53" s="458">
        <f t="shared" si="6"/>
        <v>0</v>
      </c>
      <c r="AM53" s="458">
        <f t="shared" si="6"/>
        <v>0</v>
      </c>
      <c r="AN53" s="458">
        <f t="shared" si="6"/>
        <v>0</v>
      </c>
      <c r="AO53" s="458">
        <f t="shared" si="6"/>
        <v>0</v>
      </c>
      <c r="AP53" s="458">
        <f t="shared" si="6"/>
        <v>0</v>
      </c>
      <c r="AQ53" s="458">
        <f t="shared" si="6"/>
        <v>0</v>
      </c>
      <c r="AR53" s="458">
        <f t="shared" si="6"/>
        <v>0</v>
      </c>
      <c r="AS53" s="458">
        <f t="shared" si="6"/>
        <v>0</v>
      </c>
      <c r="AT53" s="458">
        <f t="shared" si="6"/>
        <v>0</v>
      </c>
      <c r="AU53" s="461"/>
      <c r="AX53" s="398">
        <f>SUM(B53:AK53)</f>
        <v>0</v>
      </c>
    </row>
    <row r="54" spans="1:71" ht="27.75" customHeight="1">
      <c r="A54" s="420" t="s">
        <v>329</v>
      </c>
      <c r="B54" s="637">
        <f>SUM(B53:AT53)*0.001</f>
        <v>0</v>
      </c>
      <c r="C54" s="637"/>
      <c r="D54" s="637"/>
      <c r="E54" s="637"/>
      <c r="F54" s="637"/>
      <c r="G54" s="637"/>
      <c r="H54" s="637"/>
      <c r="I54" s="637"/>
      <c r="J54" s="637"/>
      <c r="K54" s="637"/>
      <c r="L54" s="637"/>
      <c r="M54" s="637"/>
      <c r="N54" s="637"/>
      <c r="O54" s="637"/>
      <c r="P54" s="637"/>
      <c r="Q54" s="637"/>
      <c r="R54" s="637"/>
      <c r="S54" s="637"/>
      <c r="T54" s="637"/>
      <c r="U54" s="637"/>
      <c r="V54" s="637"/>
      <c r="W54" s="637"/>
      <c r="X54" s="637"/>
      <c r="Y54" s="637"/>
      <c r="Z54" s="637"/>
      <c r="AA54" s="637"/>
      <c r="AB54" s="637"/>
      <c r="AC54" s="637"/>
      <c r="AD54" s="637"/>
      <c r="AE54" s="637"/>
      <c r="AF54" s="637"/>
      <c r="AG54" s="637"/>
      <c r="AH54" s="637"/>
      <c r="AI54" s="637"/>
      <c r="AJ54" s="637"/>
      <c r="AK54" s="637"/>
      <c r="AL54" s="637"/>
      <c r="AM54" s="637"/>
      <c r="AN54" s="463"/>
      <c r="AO54" s="463"/>
      <c r="AP54" s="463"/>
    </row>
    <row r="55" spans="1:71" ht="17.25" customHeight="1">
      <c r="X55" s="267"/>
      <c r="Z55" s="267"/>
    </row>
    <row r="56" spans="1:71" ht="17.25" customHeight="1">
      <c r="X56" s="267"/>
      <c r="Z56" s="267"/>
    </row>
    <row r="57" spans="1:71" ht="17.25" customHeight="1">
      <c r="X57" s="267"/>
      <c r="Z57" s="267"/>
    </row>
    <row r="58" spans="1:71" ht="17.25" customHeight="1">
      <c r="X58" s="267"/>
      <c r="Z58" s="267"/>
    </row>
    <row r="59" spans="1:71" ht="17.25" customHeight="1">
      <c r="X59" s="267"/>
      <c r="Z59" s="267"/>
    </row>
    <row r="60" spans="1:71" ht="17.25" customHeight="1">
      <c r="X60" s="267"/>
      <c r="Z60" s="267"/>
    </row>
    <row r="61" spans="1:71" ht="17.25" customHeight="1">
      <c r="X61" s="267"/>
      <c r="Z61" s="267"/>
    </row>
    <row r="62" spans="1:71" ht="17.25" customHeight="1">
      <c r="X62" s="267"/>
      <c r="Z62" s="267"/>
    </row>
    <row r="63" spans="1:71" ht="17.25" customHeight="1">
      <c r="X63" s="267"/>
      <c r="Z63" s="267"/>
    </row>
    <row r="64" spans="1:71" ht="17.25" customHeight="1">
      <c r="X64" s="267"/>
      <c r="Z64" s="267"/>
    </row>
    <row r="65" spans="24:26" ht="17.25" customHeight="1">
      <c r="X65" s="267"/>
      <c r="Z65" s="267"/>
    </row>
    <row r="66" spans="24:26" ht="17.25" customHeight="1">
      <c r="X66" s="267"/>
      <c r="Z66" s="267"/>
    </row>
    <row r="67" spans="24:26" ht="17.25" customHeight="1">
      <c r="X67" s="267"/>
      <c r="Z67" s="267"/>
    </row>
    <row r="68" spans="24:26" ht="17.25" customHeight="1">
      <c r="X68" s="267"/>
      <c r="Z68" s="267"/>
    </row>
    <row r="69" spans="24:26" ht="17.25" customHeight="1">
      <c r="X69" s="267"/>
      <c r="Z69" s="267"/>
    </row>
    <row r="70" spans="24:26" ht="17.25" customHeight="1">
      <c r="X70" s="267"/>
      <c r="Z70" s="267"/>
    </row>
    <row r="71" spans="24:26" ht="17.25" customHeight="1">
      <c r="X71" s="267"/>
      <c r="Z71" s="267"/>
    </row>
    <row r="72" spans="24:26" ht="17.25" customHeight="1">
      <c r="X72" s="267"/>
      <c r="Z72" s="267"/>
    </row>
    <row r="73" spans="24:26" ht="17.25" customHeight="1">
      <c r="X73" s="267"/>
      <c r="Z73" s="267"/>
    </row>
    <row r="74" spans="24:26" ht="17.25" customHeight="1">
      <c r="X74" s="267"/>
      <c r="Z74" s="267"/>
    </row>
    <row r="75" spans="24:26" ht="17.25" customHeight="1">
      <c r="X75" s="267"/>
      <c r="Z75" s="267"/>
    </row>
    <row r="76" spans="24:26" ht="17.25" customHeight="1">
      <c r="X76" s="267"/>
      <c r="Z76" s="267"/>
    </row>
    <row r="77" spans="24:26" ht="17.25" customHeight="1">
      <c r="X77" s="267"/>
      <c r="Z77" s="267"/>
    </row>
    <row r="78" spans="24:26" ht="17.25" customHeight="1">
      <c r="X78" s="267"/>
      <c r="Z78" s="267"/>
    </row>
    <row r="79" spans="24:26" ht="17.25" customHeight="1">
      <c r="X79" s="267"/>
      <c r="Z79" s="267"/>
    </row>
    <row r="80" spans="24:26" ht="17.25" customHeight="1">
      <c r="X80" s="267"/>
      <c r="Z80" s="267"/>
    </row>
    <row r="81" spans="24:26" ht="17.25" customHeight="1">
      <c r="X81" s="267"/>
      <c r="Z81" s="267"/>
    </row>
    <row r="82" spans="24:26" ht="17.25" customHeight="1">
      <c r="X82" s="267"/>
      <c r="Z82" s="267"/>
    </row>
    <row r="83" spans="24:26" ht="17.25" customHeight="1">
      <c r="X83" s="267"/>
      <c r="Z83" s="267"/>
    </row>
    <row r="84" spans="24:26" ht="17.25" customHeight="1">
      <c r="X84" s="267"/>
      <c r="Z84" s="267"/>
    </row>
    <row r="85" spans="24:26" ht="17.25" customHeight="1">
      <c r="X85" s="267"/>
      <c r="Z85" s="267"/>
    </row>
    <row r="86" spans="24:26" ht="17.25" customHeight="1">
      <c r="X86" s="267"/>
      <c r="Z86" s="267"/>
    </row>
    <row r="87" spans="24:26" ht="17.25" customHeight="1">
      <c r="X87" s="267"/>
      <c r="Z87" s="267"/>
    </row>
    <row r="88" spans="24:26" ht="17.25" customHeight="1">
      <c r="X88" s="267"/>
      <c r="Z88" s="267"/>
    </row>
    <row r="89" spans="24:26" ht="17.25" customHeight="1">
      <c r="X89" s="267"/>
      <c r="Z89" s="267"/>
    </row>
    <row r="90" spans="24:26" ht="17.25" customHeight="1">
      <c r="X90" s="267"/>
      <c r="Z90" s="267"/>
    </row>
    <row r="91" spans="24:26" ht="17.25" customHeight="1">
      <c r="X91" s="267"/>
      <c r="Z91" s="267"/>
    </row>
    <row r="92" spans="24:26" ht="17.25" customHeight="1">
      <c r="X92" s="267"/>
      <c r="Z92" s="267"/>
    </row>
    <row r="93" spans="24:26" ht="17.25" customHeight="1">
      <c r="X93" s="267"/>
      <c r="Z93" s="267"/>
    </row>
    <row r="94" spans="24:26" ht="17.25" customHeight="1">
      <c r="X94" s="267"/>
      <c r="Z94" s="267"/>
    </row>
    <row r="95" spans="24:26" ht="17.25" customHeight="1">
      <c r="X95" s="267"/>
      <c r="Z95" s="267"/>
    </row>
    <row r="96" spans="24:26" ht="17.25" customHeight="1">
      <c r="X96" s="267"/>
      <c r="Z96" s="267"/>
    </row>
    <row r="97" spans="24:26" ht="17.25" customHeight="1">
      <c r="X97" s="267"/>
      <c r="Z97" s="267"/>
    </row>
    <row r="98" spans="24:26" ht="17.25" customHeight="1">
      <c r="X98" s="267"/>
      <c r="Z98" s="267"/>
    </row>
    <row r="99" spans="24:26" ht="17.25" customHeight="1">
      <c r="X99" s="267"/>
      <c r="Z99" s="267"/>
    </row>
    <row r="100" spans="24:26" ht="17.25" customHeight="1">
      <c r="X100" s="267"/>
      <c r="Z100" s="267"/>
    </row>
    <row r="101" spans="24:26" ht="17.25" customHeight="1">
      <c r="X101" s="267"/>
      <c r="Z101" s="267"/>
    </row>
    <row r="102" spans="24:26" ht="17.25" customHeight="1">
      <c r="X102" s="267"/>
      <c r="Z102" s="267"/>
    </row>
    <row r="103" spans="24:26" ht="17.25" customHeight="1">
      <c r="X103" s="267"/>
      <c r="Z103" s="267"/>
    </row>
    <row r="104" spans="24:26" ht="17.25" customHeight="1">
      <c r="X104" s="267"/>
      <c r="Z104" s="267"/>
    </row>
    <row r="105" spans="24:26" ht="17.25" customHeight="1">
      <c r="X105" s="267"/>
      <c r="Z105" s="267"/>
    </row>
    <row r="106" spans="24:26" ht="17.25" customHeight="1">
      <c r="X106" s="267"/>
      <c r="Z106" s="267"/>
    </row>
    <row r="107" spans="24:26" ht="17.25" customHeight="1">
      <c r="X107" s="267"/>
      <c r="Z107" s="267"/>
    </row>
    <row r="108" spans="24:26" ht="17.25" customHeight="1">
      <c r="X108" s="267"/>
      <c r="Z108" s="267"/>
    </row>
    <row r="109" spans="24:26" ht="17.25" customHeight="1">
      <c r="X109" s="267"/>
      <c r="Z109" s="267"/>
    </row>
    <row r="110" spans="24:26" ht="17.25" customHeight="1">
      <c r="X110" s="267"/>
      <c r="Z110" s="267"/>
    </row>
    <row r="111" spans="24:26" ht="17.25" customHeight="1">
      <c r="X111" s="267"/>
      <c r="Z111" s="267"/>
    </row>
    <row r="112" spans="24:26" ht="17.25" customHeight="1">
      <c r="X112" s="267"/>
      <c r="Z112" s="267"/>
    </row>
    <row r="113" spans="24:26" ht="17.25" customHeight="1">
      <c r="X113" s="267"/>
      <c r="Z113" s="267"/>
    </row>
    <row r="114" spans="24:26" ht="17.25" customHeight="1">
      <c r="X114" s="267"/>
      <c r="Z114" s="267"/>
    </row>
    <row r="115" spans="24:26" ht="17.25" customHeight="1">
      <c r="X115" s="267"/>
      <c r="Z115" s="267"/>
    </row>
    <row r="116" spans="24:26" ht="17.25" customHeight="1">
      <c r="X116" s="267"/>
      <c r="Z116" s="267"/>
    </row>
    <row r="117" spans="24:26" ht="17.25" customHeight="1">
      <c r="X117" s="267"/>
      <c r="Z117" s="267"/>
    </row>
    <row r="118" spans="24:26" ht="17.25" customHeight="1">
      <c r="X118" s="267"/>
      <c r="Z118" s="267"/>
    </row>
    <row r="119" spans="24:26" ht="17.25" customHeight="1">
      <c r="X119" s="267"/>
      <c r="Z119" s="267"/>
    </row>
    <row r="120" spans="24:26" ht="17.25" customHeight="1">
      <c r="X120" s="267"/>
      <c r="Z120" s="267"/>
    </row>
    <row r="121" spans="24:26" ht="17.25" customHeight="1">
      <c r="X121" s="267"/>
      <c r="Z121" s="267"/>
    </row>
    <row r="122" spans="24:26" ht="17.25" customHeight="1">
      <c r="X122" s="267"/>
      <c r="Z122" s="267"/>
    </row>
    <row r="123" spans="24:26" ht="17.25" customHeight="1">
      <c r="X123" s="267"/>
      <c r="Z123" s="267"/>
    </row>
    <row r="124" spans="24:26" ht="17.25" customHeight="1">
      <c r="X124" s="267"/>
      <c r="Z124" s="267"/>
    </row>
    <row r="125" spans="24:26" ht="17.25" customHeight="1">
      <c r="X125" s="267"/>
      <c r="Z125" s="267"/>
    </row>
    <row r="126" spans="24:26" ht="17.25" customHeight="1">
      <c r="X126" s="267"/>
      <c r="Z126" s="267"/>
    </row>
    <row r="127" spans="24:26" ht="17.25" customHeight="1">
      <c r="X127" s="267"/>
      <c r="Z127" s="267"/>
    </row>
    <row r="128" spans="24:26" ht="17.25" customHeight="1">
      <c r="X128" s="267"/>
      <c r="Z128" s="267"/>
    </row>
    <row r="129" spans="24:26" ht="17.25" customHeight="1">
      <c r="X129" s="267"/>
      <c r="Z129" s="267"/>
    </row>
    <row r="130" spans="24:26" ht="17.25" customHeight="1">
      <c r="X130" s="267"/>
      <c r="Z130" s="267"/>
    </row>
    <row r="131" spans="24:26" ht="17.25" customHeight="1">
      <c r="X131" s="267"/>
      <c r="Z131" s="267"/>
    </row>
    <row r="132" spans="24:26" ht="17.25" customHeight="1">
      <c r="X132" s="267"/>
      <c r="Z132" s="267"/>
    </row>
    <row r="133" spans="24:26" ht="17.25" customHeight="1">
      <c r="X133" s="267"/>
      <c r="Z133" s="267"/>
    </row>
    <row r="134" spans="24:26" ht="17.25" customHeight="1">
      <c r="X134" s="267"/>
      <c r="Z134" s="267"/>
    </row>
    <row r="135" spans="24:26" ht="17.25" customHeight="1">
      <c r="X135" s="267"/>
      <c r="Z135" s="267"/>
    </row>
    <row r="136" spans="24:26" ht="17.25" customHeight="1">
      <c r="X136" s="267"/>
      <c r="Z136" s="267"/>
    </row>
    <row r="137" spans="24:26" ht="17.25" customHeight="1">
      <c r="X137" s="267"/>
      <c r="Z137" s="267"/>
    </row>
    <row r="138" spans="24:26" ht="17.25" customHeight="1">
      <c r="X138" s="267"/>
      <c r="Z138" s="267"/>
    </row>
    <row r="139" spans="24:26" ht="17.25" customHeight="1">
      <c r="X139" s="267"/>
      <c r="Z139" s="267"/>
    </row>
    <row r="140" spans="24:26" ht="17.25" customHeight="1">
      <c r="X140" s="267"/>
      <c r="Z140" s="267"/>
    </row>
    <row r="141" spans="24:26" ht="17.25" customHeight="1">
      <c r="X141" s="267"/>
      <c r="Z141" s="267"/>
    </row>
    <row r="142" spans="24:26" ht="17.25" customHeight="1">
      <c r="X142" s="267"/>
      <c r="Z142" s="267"/>
    </row>
    <row r="143" spans="24:26" ht="17.25" customHeight="1">
      <c r="X143" s="267"/>
      <c r="Z143" s="267"/>
    </row>
    <row r="144" spans="24:26" ht="17.25" customHeight="1">
      <c r="X144" s="267"/>
      <c r="Z144" s="267"/>
    </row>
    <row r="145" spans="24:26" ht="17.25" customHeight="1">
      <c r="X145" s="267"/>
      <c r="Z145" s="267"/>
    </row>
    <row r="146" spans="24:26" ht="17.25" customHeight="1">
      <c r="X146" s="267"/>
      <c r="Z146" s="267"/>
    </row>
    <row r="147" spans="24:26" ht="17.25" customHeight="1">
      <c r="X147" s="267"/>
      <c r="Z147" s="267"/>
    </row>
    <row r="148" spans="24:26" ht="17.25" customHeight="1">
      <c r="X148" s="267"/>
      <c r="Z148" s="267"/>
    </row>
    <row r="149" spans="24:26" ht="17.25" customHeight="1">
      <c r="X149" s="267"/>
      <c r="Z149" s="267"/>
    </row>
    <row r="150" spans="24:26" ht="17.25" customHeight="1">
      <c r="X150" s="267"/>
      <c r="Z150" s="267"/>
    </row>
    <row r="151" spans="24:26" ht="17.25" customHeight="1">
      <c r="X151" s="267"/>
      <c r="Z151" s="267"/>
    </row>
    <row r="152" spans="24:26" ht="17.25" customHeight="1">
      <c r="X152" s="267"/>
      <c r="Z152" s="267"/>
    </row>
    <row r="153" spans="24:26" ht="17.25" customHeight="1">
      <c r="X153" s="267"/>
      <c r="Z153" s="267"/>
    </row>
    <row r="154" spans="24:26" ht="17.25" customHeight="1">
      <c r="X154" s="267"/>
      <c r="Z154" s="267"/>
    </row>
    <row r="155" spans="24:26" ht="17.25" customHeight="1">
      <c r="X155" s="267"/>
      <c r="Z155" s="267"/>
    </row>
    <row r="156" spans="24:26" ht="17.25" customHeight="1">
      <c r="X156" s="267"/>
      <c r="Z156" s="267"/>
    </row>
    <row r="157" spans="24:26" ht="17.25" customHeight="1">
      <c r="X157" s="267"/>
      <c r="Z157" s="267"/>
    </row>
    <row r="158" spans="24:26" ht="17.25" customHeight="1">
      <c r="X158" s="267"/>
      <c r="Z158" s="267"/>
    </row>
    <row r="159" spans="24:26" ht="17.25" customHeight="1">
      <c r="X159" s="267"/>
      <c r="Z159" s="267"/>
    </row>
    <row r="160" spans="24:26" ht="17.25" customHeight="1">
      <c r="X160" s="267"/>
      <c r="Z160" s="267"/>
    </row>
    <row r="161" spans="24:26" ht="17.25" customHeight="1">
      <c r="X161" s="267"/>
      <c r="Z161" s="267"/>
    </row>
    <row r="162" spans="24:26" ht="17.25" customHeight="1">
      <c r="X162" s="267"/>
      <c r="Z162" s="267"/>
    </row>
    <row r="163" spans="24:26" ht="17.25" customHeight="1">
      <c r="X163" s="267"/>
      <c r="Z163" s="267"/>
    </row>
    <row r="164" spans="24:26" ht="17.25" customHeight="1">
      <c r="X164" s="267"/>
      <c r="Z164" s="267"/>
    </row>
    <row r="165" spans="24:26" ht="17.25" customHeight="1">
      <c r="X165" s="267"/>
      <c r="Z165" s="267"/>
    </row>
    <row r="166" spans="24:26" ht="17.25" customHeight="1">
      <c r="X166" s="267"/>
      <c r="Z166" s="267"/>
    </row>
    <row r="167" spans="24:26" ht="17.25" customHeight="1">
      <c r="X167" s="267"/>
      <c r="Z167" s="267"/>
    </row>
    <row r="168" spans="24:26" ht="17.25" customHeight="1">
      <c r="X168" s="267"/>
      <c r="Z168" s="267"/>
    </row>
    <row r="169" spans="24:26" ht="17.25" customHeight="1">
      <c r="X169" s="267"/>
      <c r="Z169" s="267"/>
    </row>
    <row r="170" spans="24:26" ht="17.25" customHeight="1">
      <c r="X170" s="267"/>
      <c r="Z170" s="267"/>
    </row>
    <row r="171" spans="24:26" ht="17.25" customHeight="1">
      <c r="X171" s="267"/>
      <c r="Z171" s="267"/>
    </row>
    <row r="172" spans="24:26" ht="17.25" customHeight="1">
      <c r="X172" s="267"/>
      <c r="Z172" s="267"/>
    </row>
    <row r="173" spans="24:26" ht="17.25" customHeight="1">
      <c r="X173" s="267"/>
      <c r="Z173" s="267"/>
    </row>
    <row r="174" spans="24:26" ht="17.25" customHeight="1">
      <c r="X174" s="267"/>
      <c r="Z174" s="267"/>
    </row>
    <row r="175" spans="24:26" ht="17.25" customHeight="1">
      <c r="X175" s="267"/>
      <c r="Z175" s="267"/>
    </row>
    <row r="176" spans="24:26" ht="17.25" customHeight="1">
      <c r="X176" s="267"/>
      <c r="Z176" s="267"/>
    </row>
    <row r="177" spans="24:26" ht="17.25" customHeight="1">
      <c r="X177" s="267"/>
      <c r="Z177" s="267"/>
    </row>
    <row r="178" spans="24:26" ht="17.25" customHeight="1">
      <c r="X178" s="267"/>
      <c r="Z178" s="267"/>
    </row>
    <row r="179" spans="24:26" ht="17.25" customHeight="1">
      <c r="X179" s="267"/>
      <c r="Z179" s="267"/>
    </row>
    <row r="180" spans="24:26" ht="17.25" customHeight="1">
      <c r="X180" s="267"/>
      <c r="Z180" s="267"/>
    </row>
    <row r="181" spans="24:26" ht="17.25" customHeight="1">
      <c r="X181" s="267"/>
      <c r="Z181" s="267"/>
    </row>
    <row r="182" spans="24:26" ht="17.25" customHeight="1">
      <c r="X182" s="267"/>
      <c r="Z182" s="267"/>
    </row>
    <row r="183" spans="24:26" ht="17.25" customHeight="1">
      <c r="X183" s="267"/>
      <c r="Z183" s="267"/>
    </row>
    <row r="184" spans="24:26" ht="17.25" customHeight="1">
      <c r="X184" s="267"/>
      <c r="Z184" s="267"/>
    </row>
    <row r="185" spans="24:26" ht="17.25" customHeight="1">
      <c r="X185" s="267"/>
      <c r="Z185" s="267"/>
    </row>
    <row r="186" spans="24:26" ht="17.25" customHeight="1">
      <c r="X186" s="267"/>
      <c r="Z186" s="267"/>
    </row>
    <row r="187" spans="24:26" ht="17.25" customHeight="1">
      <c r="X187" s="267"/>
      <c r="Z187" s="267"/>
    </row>
    <row r="188" spans="24:26" ht="17.25" customHeight="1">
      <c r="X188" s="267"/>
      <c r="Z188" s="267"/>
    </row>
    <row r="189" spans="24:26" ht="17.25" customHeight="1">
      <c r="X189" s="267"/>
      <c r="Z189" s="267"/>
    </row>
    <row r="190" spans="24:26" ht="17.25" customHeight="1">
      <c r="X190" s="267"/>
      <c r="Z190" s="267"/>
    </row>
    <row r="191" spans="24:26" ht="17.25" customHeight="1">
      <c r="X191" s="267"/>
      <c r="Z191" s="267"/>
    </row>
    <row r="192" spans="24:26" ht="17.25" customHeight="1">
      <c r="X192" s="267"/>
      <c r="Z192" s="267"/>
    </row>
    <row r="193" spans="24:26" ht="17.25" customHeight="1">
      <c r="X193" s="267"/>
      <c r="Z193" s="267"/>
    </row>
    <row r="194" spans="24:26" ht="17.25" customHeight="1">
      <c r="X194" s="267"/>
      <c r="Z194" s="267"/>
    </row>
    <row r="195" spans="24:26" ht="17.25" customHeight="1">
      <c r="X195" s="267"/>
      <c r="Z195" s="267"/>
    </row>
    <row r="196" spans="24:26" ht="17.25" customHeight="1">
      <c r="X196" s="267"/>
      <c r="Z196" s="267"/>
    </row>
    <row r="197" spans="24:26" ht="17.25" customHeight="1">
      <c r="X197" s="267"/>
      <c r="Z197" s="267"/>
    </row>
    <row r="198" spans="24:26" ht="17.25" customHeight="1">
      <c r="X198" s="267"/>
      <c r="Z198" s="267"/>
    </row>
    <row r="199" spans="24:26" ht="17.25" customHeight="1">
      <c r="X199" s="267"/>
      <c r="Z199" s="267"/>
    </row>
    <row r="200" spans="24:26" ht="17.25" customHeight="1">
      <c r="X200" s="267"/>
      <c r="Z200" s="267"/>
    </row>
    <row r="201" spans="24:26" ht="17.25" customHeight="1">
      <c r="X201" s="267"/>
      <c r="Z201" s="267"/>
    </row>
    <row r="202" spans="24:26" ht="17.25" customHeight="1">
      <c r="X202" s="267"/>
      <c r="Z202" s="267"/>
    </row>
    <row r="203" spans="24:26" ht="17.25" customHeight="1">
      <c r="X203" s="267"/>
      <c r="Z203" s="267"/>
    </row>
    <row r="204" spans="24:26" ht="17.25" customHeight="1">
      <c r="X204" s="267"/>
      <c r="Z204" s="267"/>
    </row>
    <row r="205" spans="24:26" ht="17.25" customHeight="1">
      <c r="X205" s="267"/>
      <c r="Z205" s="267"/>
    </row>
    <row r="206" spans="24:26" ht="17.25" customHeight="1">
      <c r="X206" s="267"/>
      <c r="Z206" s="267"/>
    </row>
    <row r="207" spans="24:26" ht="17.25" customHeight="1">
      <c r="X207" s="267"/>
      <c r="Z207" s="267"/>
    </row>
    <row r="208" spans="24:26" ht="17.25" customHeight="1">
      <c r="X208" s="267"/>
      <c r="Z208" s="267"/>
    </row>
    <row r="209" spans="24:26" ht="17.25" customHeight="1">
      <c r="X209" s="267"/>
      <c r="Z209" s="267"/>
    </row>
    <row r="210" spans="24:26" ht="17.25" customHeight="1">
      <c r="X210" s="267"/>
      <c r="Z210" s="267"/>
    </row>
    <row r="211" spans="24:26" ht="17.25" customHeight="1">
      <c r="X211" s="267"/>
      <c r="Z211" s="267"/>
    </row>
    <row r="212" spans="24:26" ht="17.25" customHeight="1">
      <c r="X212" s="267"/>
      <c r="Z212" s="267"/>
    </row>
    <row r="213" spans="24:26" ht="17.25" customHeight="1">
      <c r="X213" s="267"/>
      <c r="Z213" s="267"/>
    </row>
    <row r="214" spans="24:26" ht="17.25" customHeight="1">
      <c r="X214" s="267"/>
      <c r="Z214" s="267"/>
    </row>
    <row r="215" spans="24:26" ht="17.25" customHeight="1">
      <c r="X215" s="267"/>
      <c r="Z215" s="267"/>
    </row>
    <row r="216" spans="24:26" ht="17.25" customHeight="1">
      <c r="X216" s="267"/>
      <c r="Z216" s="267"/>
    </row>
    <row r="217" spans="24:26" ht="17.25" customHeight="1">
      <c r="X217" s="267"/>
      <c r="Z217" s="267"/>
    </row>
    <row r="218" spans="24:26" ht="17.25" customHeight="1">
      <c r="X218" s="267"/>
      <c r="Z218" s="267"/>
    </row>
    <row r="219" spans="24:26" ht="17.25" customHeight="1">
      <c r="X219" s="267"/>
      <c r="Z219" s="267"/>
    </row>
    <row r="220" spans="24:26" ht="17.25" customHeight="1">
      <c r="X220" s="267"/>
      <c r="Z220" s="267"/>
    </row>
    <row r="221" spans="24:26" ht="17.25" customHeight="1">
      <c r="X221" s="267"/>
      <c r="Z221" s="267"/>
    </row>
    <row r="222" spans="24:26" ht="17.25" customHeight="1">
      <c r="X222" s="267"/>
      <c r="Z222" s="267"/>
    </row>
    <row r="223" spans="24:26" ht="17.25" customHeight="1">
      <c r="X223" s="267"/>
      <c r="Z223" s="267"/>
    </row>
    <row r="224" spans="24:26" ht="17.25" customHeight="1">
      <c r="X224" s="267"/>
      <c r="Z224" s="267"/>
    </row>
    <row r="225" spans="24:26" ht="17.25" customHeight="1">
      <c r="X225" s="267"/>
      <c r="Z225" s="267"/>
    </row>
    <row r="226" spans="24:26" ht="17.25" customHeight="1">
      <c r="X226" s="267"/>
      <c r="Z226" s="267"/>
    </row>
    <row r="227" spans="24:26" ht="17.25" customHeight="1">
      <c r="X227" s="267"/>
      <c r="Z227" s="267"/>
    </row>
    <row r="228" spans="24:26" ht="17.25" customHeight="1">
      <c r="X228" s="267"/>
      <c r="Z228" s="267"/>
    </row>
    <row r="229" spans="24:26" ht="17.25" customHeight="1">
      <c r="X229" s="267"/>
      <c r="Z229" s="267"/>
    </row>
    <row r="230" spans="24:26" ht="17.25" customHeight="1">
      <c r="X230" s="267"/>
      <c r="Z230" s="267"/>
    </row>
    <row r="231" spans="24:26" ht="17.25" customHeight="1">
      <c r="X231" s="267"/>
      <c r="Z231" s="267"/>
    </row>
    <row r="232" spans="24:26" ht="17.25" customHeight="1">
      <c r="X232" s="267"/>
      <c r="Z232" s="267"/>
    </row>
    <row r="233" spans="24:26" ht="17.25" customHeight="1">
      <c r="X233" s="267"/>
      <c r="Z233" s="267"/>
    </row>
    <row r="234" spans="24:26" ht="17.25" customHeight="1">
      <c r="X234" s="267"/>
      <c r="Z234" s="267"/>
    </row>
    <row r="235" spans="24:26" ht="17.25" customHeight="1">
      <c r="X235" s="267"/>
      <c r="Z235" s="267"/>
    </row>
    <row r="236" spans="24:26" ht="17.25" customHeight="1">
      <c r="X236" s="267"/>
      <c r="Z236" s="267"/>
    </row>
    <row r="237" spans="24:26" ht="17.25" customHeight="1">
      <c r="X237" s="267"/>
      <c r="Z237" s="267"/>
    </row>
    <row r="238" spans="24:26" ht="17.25" customHeight="1">
      <c r="X238" s="267"/>
      <c r="Z238" s="267"/>
    </row>
    <row r="239" spans="24:26" ht="17.25" customHeight="1">
      <c r="X239" s="267"/>
      <c r="Z239" s="267"/>
    </row>
    <row r="240" spans="24:26" ht="17.25" customHeight="1">
      <c r="X240" s="267"/>
      <c r="Z240" s="267"/>
    </row>
    <row r="241" spans="24:26" ht="17.25" customHeight="1">
      <c r="X241" s="267"/>
      <c r="Z241" s="267"/>
    </row>
    <row r="242" spans="24:26" ht="17.25" customHeight="1">
      <c r="X242" s="267"/>
      <c r="Z242" s="267"/>
    </row>
    <row r="243" spans="24:26" ht="17.25" customHeight="1">
      <c r="X243" s="267"/>
      <c r="Z243" s="267"/>
    </row>
    <row r="244" spans="24:26" ht="17.25" customHeight="1">
      <c r="X244" s="267"/>
      <c r="Z244" s="267"/>
    </row>
    <row r="245" spans="24:26" ht="17.25" customHeight="1">
      <c r="X245" s="267"/>
      <c r="Z245" s="267"/>
    </row>
    <row r="246" spans="24:26" ht="17.25" customHeight="1">
      <c r="X246" s="267"/>
      <c r="Z246" s="267"/>
    </row>
    <row r="247" spans="24:26" ht="17.25" customHeight="1">
      <c r="X247" s="267"/>
      <c r="Z247" s="267"/>
    </row>
    <row r="248" spans="24:26" ht="17.25" customHeight="1">
      <c r="X248" s="267"/>
      <c r="Z248" s="267"/>
    </row>
    <row r="249" spans="24:26" ht="17.25" customHeight="1">
      <c r="X249" s="267"/>
      <c r="Z249" s="267"/>
    </row>
    <row r="250" spans="24:26" ht="17.25" customHeight="1">
      <c r="X250" s="267"/>
      <c r="Z250" s="267"/>
    </row>
    <row r="251" spans="24:26" ht="17.25" customHeight="1">
      <c r="X251" s="267"/>
      <c r="Z251" s="267"/>
    </row>
    <row r="252" spans="24:26" ht="17.25" customHeight="1">
      <c r="X252" s="267"/>
      <c r="Z252" s="267"/>
    </row>
    <row r="253" spans="24:26" ht="17.25" customHeight="1">
      <c r="X253" s="267"/>
      <c r="Z253" s="267"/>
    </row>
    <row r="254" spans="24:26" ht="17.25" customHeight="1">
      <c r="X254" s="267"/>
      <c r="Z254" s="267"/>
    </row>
    <row r="255" spans="24:26" ht="17.25" customHeight="1">
      <c r="X255" s="267"/>
      <c r="Z255" s="267"/>
    </row>
    <row r="256" spans="24:26" ht="17.25" customHeight="1">
      <c r="X256" s="267"/>
      <c r="Z256" s="267"/>
    </row>
    <row r="257" spans="24:26" ht="17.25" customHeight="1">
      <c r="X257" s="267"/>
      <c r="Z257" s="267"/>
    </row>
    <row r="258" spans="24:26" ht="17.25" customHeight="1">
      <c r="X258" s="267"/>
      <c r="Z258" s="267"/>
    </row>
    <row r="259" spans="24:26" ht="17.25" customHeight="1">
      <c r="X259" s="267"/>
      <c r="Z259" s="267"/>
    </row>
    <row r="260" spans="24:26" ht="17.25" customHeight="1">
      <c r="X260" s="267"/>
      <c r="Z260" s="267"/>
    </row>
    <row r="261" spans="24:26" ht="17.25" customHeight="1">
      <c r="X261" s="267"/>
      <c r="Z261" s="267"/>
    </row>
    <row r="262" spans="24:26" ht="17.25" customHeight="1">
      <c r="X262" s="267"/>
      <c r="Z262" s="267"/>
    </row>
    <row r="263" spans="24:26" ht="17.25" customHeight="1">
      <c r="X263" s="267"/>
      <c r="Z263" s="267"/>
    </row>
    <row r="264" spans="24:26" ht="17.25" customHeight="1">
      <c r="X264" s="267"/>
      <c r="Z264" s="267"/>
    </row>
    <row r="265" spans="24:26" ht="17.25" customHeight="1">
      <c r="X265" s="267"/>
      <c r="Z265" s="267"/>
    </row>
    <row r="266" spans="24:26" ht="17.25" customHeight="1">
      <c r="X266" s="267"/>
      <c r="Z266" s="267"/>
    </row>
    <row r="267" spans="24:26" ht="17.25" customHeight="1">
      <c r="X267" s="267"/>
      <c r="Z267" s="267"/>
    </row>
    <row r="268" spans="24:26" ht="17.25" customHeight="1">
      <c r="X268" s="267"/>
      <c r="Z268" s="267"/>
    </row>
    <row r="269" spans="24:26" ht="17.25" customHeight="1">
      <c r="X269" s="267"/>
      <c r="Z269" s="267"/>
    </row>
    <row r="270" spans="24:26" ht="17.25" customHeight="1">
      <c r="X270" s="267"/>
      <c r="Z270" s="267"/>
    </row>
    <row r="271" spans="24:26" ht="17.25" customHeight="1">
      <c r="X271" s="267"/>
      <c r="Z271" s="267"/>
    </row>
    <row r="272" spans="24:26" ht="17.25" customHeight="1">
      <c r="X272" s="267"/>
      <c r="Z272" s="267"/>
    </row>
    <row r="273" spans="24:26" ht="17.25" customHeight="1">
      <c r="X273" s="267"/>
      <c r="Z273" s="267"/>
    </row>
    <row r="274" spans="24:26" ht="17.25" customHeight="1">
      <c r="X274" s="267"/>
      <c r="Z274" s="267"/>
    </row>
    <row r="275" spans="24:26" ht="17.25" customHeight="1">
      <c r="X275" s="267"/>
      <c r="Z275" s="267"/>
    </row>
    <row r="276" spans="24:26" ht="17.25" customHeight="1">
      <c r="X276" s="267"/>
      <c r="Z276" s="267"/>
    </row>
    <row r="277" spans="24:26" ht="17.25" customHeight="1">
      <c r="X277" s="267"/>
      <c r="Z277" s="267"/>
    </row>
    <row r="278" spans="24:26" ht="17.25" customHeight="1">
      <c r="X278" s="267"/>
      <c r="Z278" s="267"/>
    </row>
    <row r="279" spans="24:26" ht="17.25" customHeight="1">
      <c r="X279" s="267"/>
      <c r="Z279" s="267"/>
    </row>
    <row r="280" spans="24:26" ht="17.25" customHeight="1">
      <c r="X280" s="267"/>
      <c r="Z280" s="267"/>
    </row>
    <row r="281" spans="24:26" ht="17.25" customHeight="1">
      <c r="X281" s="267"/>
      <c r="Z281" s="267"/>
    </row>
    <row r="282" spans="24:26" ht="17.25" customHeight="1">
      <c r="X282" s="267"/>
      <c r="Z282" s="267"/>
    </row>
    <row r="283" spans="24:26" ht="17.25" customHeight="1">
      <c r="X283" s="267"/>
      <c r="Z283" s="267"/>
    </row>
    <row r="284" spans="24:26" ht="17.25" customHeight="1">
      <c r="X284" s="267"/>
      <c r="Z284" s="267"/>
    </row>
    <row r="285" spans="24:26" ht="17.25" customHeight="1">
      <c r="X285" s="267"/>
      <c r="Z285" s="267"/>
    </row>
    <row r="286" spans="24:26" ht="17.25" customHeight="1">
      <c r="X286" s="267"/>
      <c r="Z286" s="267"/>
    </row>
    <row r="287" spans="24:26" ht="17.25" customHeight="1">
      <c r="X287" s="267"/>
      <c r="Z287" s="267"/>
    </row>
    <row r="288" spans="24:26" ht="17.25" customHeight="1">
      <c r="X288" s="267"/>
      <c r="Z288" s="267"/>
    </row>
    <row r="289" spans="24:26" ht="17.25" customHeight="1">
      <c r="X289" s="267"/>
      <c r="Z289" s="267"/>
    </row>
    <row r="290" spans="24:26" ht="17.25" customHeight="1">
      <c r="X290" s="267"/>
      <c r="Z290" s="267"/>
    </row>
    <row r="291" spans="24:26" ht="17.25" customHeight="1">
      <c r="X291" s="267"/>
      <c r="Z291" s="267"/>
    </row>
    <row r="292" spans="24:26" ht="17.25" customHeight="1">
      <c r="X292" s="267"/>
      <c r="Z292" s="267"/>
    </row>
    <row r="293" spans="24:26" ht="17.25" customHeight="1">
      <c r="X293" s="267"/>
      <c r="Z293" s="267"/>
    </row>
    <row r="294" spans="24:26" ht="17.25" customHeight="1">
      <c r="X294" s="267"/>
      <c r="Z294" s="267"/>
    </row>
    <row r="295" spans="24:26" ht="17.25" customHeight="1">
      <c r="X295" s="267"/>
      <c r="Z295" s="267"/>
    </row>
    <row r="296" spans="24:26" ht="17.25" customHeight="1">
      <c r="X296" s="267"/>
      <c r="Z296" s="267"/>
    </row>
    <row r="297" spans="24:26" ht="17.25" customHeight="1">
      <c r="X297" s="267"/>
      <c r="Z297" s="267"/>
    </row>
    <row r="298" spans="24:26" ht="17.25" customHeight="1">
      <c r="X298" s="267"/>
      <c r="Z298" s="267"/>
    </row>
    <row r="299" spans="24:26" ht="17.25" customHeight="1">
      <c r="X299" s="267"/>
      <c r="Z299" s="267"/>
    </row>
    <row r="300" spans="24:26" ht="17.25" customHeight="1">
      <c r="X300" s="267"/>
      <c r="Z300" s="267"/>
    </row>
    <row r="301" spans="24:26" ht="17.25" customHeight="1">
      <c r="X301" s="267"/>
      <c r="Z301" s="267"/>
    </row>
    <row r="302" spans="24:26" ht="17.25" customHeight="1">
      <c r="X302" s="267"/>
      <c r="Z302" s="267"/>
    </row>
    <row r="303" spans="24:26" ht="17.25" customHeight="1">
      <c r="X303" s="267"/>
      <c r="Z303" s="267"/>
    </row>
    <row r="304" spans="24:26" ht="17.25" customHeight="1">
      <c r="X304" s="267"/>
      <c r="Z304" s="267"/>
    </row>
    <row r="305" spans="24:26" ht="17.25" customHeight="1">
      <c r="X305" s="267"/>
      <c r="Z305" s="267"/>
    </row>
    <row r="306" spans="24:26" ht="17.25" customHeight="1">
      <c r="X306" s="267"/>
      <c r="Z306" s="267"/>
    </row>
    <row r="307" spans="24:26" ht="17.25" customHeight="1">
      <c r="X307" s="267"/>
      <c r="Z307" s="267"/>
    </row>
    <row r="308" spans="24:26" ht="17.25" customHeight="1">
      <c r="X308" s="267"/>
      <c r="Z308" s="267"/>
    </row>
    <row r="309" spans="24:26" ht="17.25" customHeight="1">
      <c r="X309" s="267"/>
      <c r="Z309" s="267"/>
    </row>
    <row r="310" spans="24:26" ht="17.25" customHeight="1">
      <c r="X310" s="267"/>
      <c r="Z310" s="267"/>
    </row>
    <row r="311" spans="24:26" ht="17.25" customHeight="1">
      <c r="X311" s="267"/>
      <c r="Z311" s="267"/>
    </row>
    <row r="312" spans="24:26" ht="17.25" customHeight="1">
      <c r="X312" s="267"/>
      <c r="Z312" s="267"/>
    </row>
    <row r="313" spans="24:26" ht="17.25" customHeight="1">
      <c r="X313" s="267"/>
      <c r="Z313" s="267"/>
    </row>
    <row r="314" spans="24:26" ht="17.25" customHeight="1">
      <c r="X314" s="267"/>
      <c r="Z314" s="267"/>
    </row>
    <row r="315" spans="24:26" ht="17.25" customHeight="1">
      <c r="X315" s="267"/>
      <c r="Z315" s="267"/>
    </row>
    <row r="316" spans="24:26" ht="17.25" customHeight="1">
      <c r="X316" s="267"/>
      <c r="Z316" s="267"/>
    </row>
    <row r="317" spans="24:26" ht="17.25" customHeight="1">
      <c r="X317" s="267"/>
      <c r="Z317" s="267"/>
    </row>
    <row r="318" spans="24:26" ht="17.25" customHeight="1">
      <c r="X318" s="267"/>
      <c r="Z318" s="267"/>
    </row>
    <row r="319" spans="24:26" ht="17.25" customHeight="1">
      <c r="X319" s="267"/>
      <c r="Z319" s="267"/>
    </row>
    <row r="320" spans="24:26" ht="17.25" customHeight="1">
      <c r="X320" s="267"/>
      <c r="Z320" s="267"/>
    </row>
    <row r="321" spans="24:26" ht="17.25" customHeight="1">
      <c r="X321" s="267"/>
      <c r="Z321" s="267"/>
    </row>
    <row r="322" spans="24:26" ht="17.25" customHeight="1">
      <c r="X322" s="267"/>
      <c r="Z322" s="267"/>
    </row>
    <row r="323" spans="24:26" ht="17.25" customHeight="1">
      <c r="X323" s="267"/>
      <c r="Z323" s="267"/>
    </row>
    <row r="324" spans="24:26" ht="17.25" customHeight="1">
      <c r="X324" s="267"/>
      <c r="Z324" s="267"/>
    </row>
    <row r="325" spans="24:26" ht="17.25" customHeight="1">
      <c r="X325" s="267"/>
      <c r="Z325" s="267"/>
    </row>
    <row r="326" spans="24:26" ht="17.25" customHeight="1">
      <c r="X326" s="267"/>
      <c r="Z326" s="267"/>
    </row>
    <row r="327" spans="24:26" ht="17.25" customHeight="1">
      <c r="X327" s="267"/>
      <c r="Z327" s="267"/>
    </row>
    <row r="328" spans="24:26" ht="17.25" customHeight="1">
      <c r="X328" s="267"/>
      <c r="Z328" s="267"/>
    </row>
    <row r="329" spans="24:26" ht="17.25" customHeight="1">
      <c r="X329" s="267"/>
      <c r="Z329" s="267"/>
    </row>
    <row r="330" spans="24:26" ht="17.25" customHeight="1">
      <c r="X330" s="267"/>
      <c r="Z330" s="267"/>
    </row>
    <row r="331" spans="24:26" ht="17.25" customHeight="1">
      <c r="X331" s="267"/>
      <c r="Z331" s="267"/>
    </row>
    <row r="332" spans="24:26" ht="17.25" customHeight="1">
      <c r="X332" s="267"/>
      <c r="Z332" s="267"/>
    </row>
    <row r="333" spans="24:26" ht="17.25" customHeight="1">
      <c r="X333" s="267"/>
      <c r="Z333" s="267"/>
    </row>
    <row r="334" spans="24:26" ht="17.25" customHeight="1">
      <c r="X334" s="267"/>
      <c r="Z334" s="267"/>
    </row>
    <row r="335" spans="24:26" ht="17.25" customHeight="1">
      <c r="X335" s="267"/>
      <c r="Z335" s="267"/>
    </row>
    <row r="336" spans="24:26" ht="17.25" customHeight="1">
      <c r="X336" s="267"/>
      <c r="Z336" s="267"/>
    </row>
    <row r="337" spans="24:26" ht="17.25" customHeight="1">
      <c r="X337" s="267"/>
      <c r="Z337" s="267"/>
    </row>
    <row r="338" spans="24:26" ht="17.25" customHeight="1">
      <c r="X338" s="267"/>
      <c r="Z338" s="267"/>
    </row>
    <row r="339" spans="24:26" ht="17.25" customHeight="1">
      <c r="X339" s="267"/>
      <c r="Z339" s="267"/>
    </row>
    <row r="340" spans="24:26" ht="17.25" customHeight="1">
      <c r="X340" s="267"/>
      <c r="Z340" s="267"/>
    </row>
    <row r="341" spans="24:26" ht="17.25" customHeight="1">
      <c r="X341" s="267"/>
      <c r="Z341" s="267"/>
    </row>
    <row r="342" spans="24:26" ht="17.25" customHeight="1">
      <c r="X342" s="267"/>
      <c r="Z342" s="267"/>
    </row>
    <row r="343" spans="24:26" ht="17.25" customHeight="1">
      <c r="X343" s="267"/>
      <c r="Z343" s="267"/>
    </row>
    <row r="344" spans="24:26" ht="17.25" customHeight="1">
      <c r="X344" s="267"/>
      <c r="Z344" s="267"/>
    </row>
    <row r="345" spans="24:26" ht="17.25" customHeight="1">
      <c r="X345" s="267"/>
      <c r="Z345" s="267"/>
    </row>
    <row r="346" spans="24:26" ht="17.25" customHeight="1">
      <c r="X346" s="267"/>
      <c r="Z346" s="267"/>
    </row>
    <row r="347" spans="24:26" ht="17.25" customHeight="1">
      <c r="X347" s="267"/>
      <c r="Z347" s="267"/>
    </row>
    <row r="348" spans="24:26" ht="17.25" customHeight="1">
      <c r="X348" s="267"/>
      <c r="Z348" s="267"/>
    </row>
    <row r="349" spans="24:26" ht="17.25" customHeight="1">
      <c r="X349" s="267"/>
      <c r="Z349" s="267"/>
    </row>
    <row r="350" spans="24:26" ht="17.25" customHeight="1">
      <c r="X350" s="267"/>
      <c r="Z350" s="267"/>
    </row>
    <row r="351" spans="24:26" ht="17.25" customHeight="1">
      <c r="X351" s="267"/>
      <c r="Z351" s="267"/>
    </row>
    <row r="352" spans="24:26" ht="17.25" customHeight="1">
      <c r="X352" s="267"/>
      <c r="Z352" s="267"/>
    </row>
    <row r="353" spans="24:26" ht="17.25" customHeight="1">
      <c r="X353" s="267"/>
      <c r="Z353" s="267"/>
    </row>
    <row r="354" spans="24:26" ht="17.25" customHeight="1">
      <c r="X354" s="267"/>
      <c r="Z354" s="267"/>
    </row>
    <row r="355" spans="24:26" ht="17.25" customHeight="1">
      <c r="X355" s="267"/>
      <c r="Z355" s="267"/>
    </row>
    <row r="356" spans="24:26" ht="17.25" customHeight="1">
      <c r="X356" s="267"/>
      <c r="Z356" s="267"/>
    </row>
    <row r="357" spans="24:26" ht="17.25" customHeight="1">
      <c r="X357" s="267"/>
      <c r="Z357" s="267"/>
    </row>
    <row r="358" spans="24:26" ht="17.25" customHeight="1">
      <c r="X358" s="267"/>
      <c r="Z358" s="267"/>
    </row>
    <row r="359" spans="24:26" ht="17.25" customHeight="1">
      <c r="X359" s="267"/>
      <c r="Z359" s="267"/>
    </row>
    <row r="360" spans="24:26" ht="17.25" customHeight="1">
      <c r="X360" s="267"/>
      <c r="Z360" s="267"/>
    </row>
    <row r="361" spans="24:26" ht="17.25" customHeight="1">
      <c r="X361" s="267"/>
      <c r="Z361" s="267"/>
    </row>
    <row r="362" spans="24:26" ht="17.25" customHeight="1">
      <c r="X362" s="267"/>
      <c r="Z362" s="267"/>
    </row>
    <row r="363" spans="24:26" ht="17.25" customHeight="1">
      <c r="X363" s="267"/>
      <c r="Z363" s="267"/>
    </row>
    <row r="364" spans="24:26" ht="17.25" customHeight="1">
      <c r="X364" s="267"/>
      <c r="Z364" s="267"/>
    </row>
    <row r="365" spans="24:26" ht="17.25" customHeight="1">
      <c r="X365" s="267"/>
      <c r="Z365" s="267"/>
    </row>
    <row r="366" spans="24:26" ht="17.25" customHeight="1">
      <c r="X366" s="267"/>
      <c r="Z366" s="267"/>
    </row>
    <row r="367" spans="24:26" ht="17.25" customHeight="1">
      <c r="X367" s="267"/>
      <c r="Z367" s="267"/>
    </row>
    <row r="368" spans="24:26" ht="17.25" customHeight="1">
      <c r="X368" s="267"/>
      <c r="Z368" s="267"/>
    </row>
    <row r="369" spans="24:26" ht="17.25" customHeight="1">
      <c r="X369" s="267"/>
      <c r="Z369" s="267"/>
    </row>
    <row r="370" spans="24:26" ht="17.25" customHeight="1">
      <c r="X370" s="267"/>
      <c r="Z370" s="267"/>
    </row>
    <row r="371" spans="24:26" ht="17.25" customHeight="1">
      <c r="X371" s="267"/>
      <c r="Z371" s="267"/>
    </row>
    <row r="372" spans="24:26" ht="17.25" customHeight="1">
      <c r="X372" s="267"/>
      <c r="Z372" s="267"/>
    </row>
    <row r="373" spans="24:26" ht="17.25" customHeight="1">
      <c r="X373" s="267"/>
      <c r="Z373" s="267"/>
    </row>
    <row r="374" spans="24:26" ht="17.25" customHeight="1">
      <c r="X374" s="267"/>
      <c r="Z374" s="267"/>
    </row>
    <row r="375" spans="24:26" ht="17.25" customHeight="1">
      <c r="X375" s="267"/>
      <c r="Z375" s="267"/>
    </row>
    <row r="376" spans="24:26" ht="17.25" customHeight="1">
      <c r="X376" s="267"/>
      <c r="Z376" s="267"/>
    </row>
    <row r="377" spans="24:26" ht="17.25" customHeight="1">
      <c r="X377" s="267"/>
      <c r="Z377" s="267"/>
    </row>
    <row r="378" spans="24:26" ht="17.25" customHeight="1">
      <c r="X378" s="267"/>
      <c r="Z378" s="267"/>
    </row>
    <row r="379" spans="24:26" ht="17.25" customHeight="1">
      <c r="X379" s="267"/>
      <c r="Z379" s="267"/>
    </row>
    <row r="380" spans="24:26" ht="17.25" customHeight="1">
      <c r="X380" s="267"/>
      <c r="Z380" s="267"/>
    </row>
    <row r="381" spans="24:26" ht="17.25" customHeight="1">
      <c r="X381" s="267"/>
      <c r="Z381" s="267"/>
    </row>
    <row r="382" spans="24:26" ht="17.25" customHeight="1">
      <c r="X382" s="267"/>
      <c r="Z382" s="267"/>
    </row>
    <row r="383" spans="24:26" ht="17.25" customHeight="1">
      <c r="X383" s="267"/>
      <c r="Z383" s="267"/>
    </row>
    <row r="384" spans="24:26" ht="17.25" customHeight="1">
      <c r="X384" s="267"/>
      <c r="Z384" s="267"/>
    </row>
    <row r="385" spans="24:26" ht="17.25" customHeight="1">
      <c r="X385" s="267"/>
      <c r="Z385" s="267"/>
    </row>
    <row r="386" spans="24:26" ht="17.25" customHeight="1">
      <c r="X386" s="267"/>
      <c r="Z386" s="267"/>
    </row>
    <row r="387" spans="24:26" ht="17.25" customHeight="1">
      <c r="X387" s="267"/>
      <c r="Z387" s="267"/>
    </row>
    <row r="388" spans="24:26" ht="17.25" customHeight="1">
      <c r="X388" s="267"/>
      <c r="Z388" s="267"/>
    </row>
    <row r="389" spans="24:26" ht="17.25" customHeight="1">
      <c r="X389" s="267"/>
      <c r="Z389" s="267"/>
    </row>
    <row r="390" spans="24:26" ht="17.25" customHeight="1">
      <c r="X390" s="267"/>
      <c r="Z390" s="267"/>
    </row>
    <row r="391" spans="24:26" ht="17.25" customHeight="1">
      <c r="X391" s="267"/>
      <c r="Z391" s="267"/>
    </row>
    <row r="392" spans="24:26" ht="17.25" customHeight="1">
      <c r="X392" s="267"/>
      <c r="Z392" s="267"/>
    </row>
    <row r="393" spans="24:26" ht="17.25" customHeight="1">
      <c r="X393" s="267"/>
      <c r="Z393" s="267"/>
    </row>
    <row r="394" spans="24:26" ht="17.25" customHeight="1">
      <c r="X394" s="267"/>
      <c r="Z394" s="267"/>
    </row>
    <row r="395" spans="24:26" ht="17.25" customHeight="1">
      <c r="X395" s="267"/>
      <c r="Z395" s="267"/>
    </row>
    <row r="396" spans="24:26" ht="17.25" customHeight="1">
      <c r="X396" s="267"/>
      <c r="Z396" s="267"/>
    </row>
    <row r="397" spans="24:26" ht="17.25" customHeight="1">
      <c r="X397" s="267"/>
      <c r="Z397" s="267"/>
    </row>
    <row r="398" spans="24:26" ht="17.25" customHeight="1">
      <c r="X398" s="267"/>
      <c r="Z398" s="267"/>
    </row>
    <row r="399" spans="24:26" ht="17.25" customHeight="1">
      <c r="X399" s="267"/>
      <c r="Z399" s="267"/>
    </row>
    <row r="400" spans="24:26" ht="17.25" customHeight="1">
      <c r="X400" s="267"/>
      <c r="Z400" s="267"/>
    </row>
    <row r="401" spans="24:26" ht="17.25" customHeight="1">
      <c r="X401" s="267"/>
      <c r="Z401" s="267"/>
    </row>
    <row r="402" spans="24:26" ht="17.25" customHeight="1">
      <c r="X402" s="267"/>
      <c r="Z402" s="267"/>
    </row>
    <row r="403" spans="24:26" ht="17.25" customHeight="1">
      <c r="X403" s="267"/>
      <c r="Z403" s="267"/>
    </row>
    <row r="404" spans="24:26" ht="17.25" customHeight="1">
      <c r="X404" s="267"/>
      <c r="Z404" s="267"/>
    </row>
    <row r="405" spans="24:26" ht="17.25" customHeight="1">
      <c r="X405" s="267"/>
      <c r="Z405" s="267"/>
    </row>
    <row r="406" spans="24:26" ht="17.25" customHeight="1">
      <c r="X406" s="267"/>
      <c r="Z406" s="267"/>
    </row>
    <row r="407" spans="24:26" ht="17.25" customHeight="1">
      <c r="X407" s="267"/>
      <c r="Z407" s="267"/>
    </row>
    <row r="408" spans="24:26" ht="17.25" customHeight="1">
      <c r="X408" s="267"/>
      <c r="Z408" s="267"/>
    </row>
    <row r="409" spans="24:26" ht="17.25" customHeight="1">
      <c r="X409" s="267"/>
      <c r="Z409" s="267"/>
    </row>
    <row r="410" spans="24:26" ht="17.25" customHeight="1">
      <c r="X410" s="267"/>
      <c r="Z410" s="267"/>
    </row>
    <row r="411" spans="24:26" ht="17.25" customHeight="1">
      <c r="X411" s="267"/>
      <c r="Z411" s="267"/>
    </row>
    <row r="412" spans="24:26" ht="17.25" customHeight="1">
      <c r="X412" s="267"/>
      <c r="Z412" s="267"/>
    </row>
    <row r="413" spans="24:26" ht="17.25" customHeight="1">
      <c r="X413" s="267"/>
      <c r="Z413" s="267"/>
    </row>
    <row r="414" spans="24:26" ht="17.25" customHeight="1">
      <c r="X414" s="267"/>
      <c r="Z414" s="267"/>
    </row>
    <row r="415" spans="24:26" ht="17.25" customHeight="1">
      <c r="X415" s="267"/>
      <c r="Z415" s="267"/>
    </row>
    <row r="416" spans="24:26" ht="17.25" customHeight="1">
      <c r="X416" s="267"/>
      <c r="Z416" s="267"/>
    </row>
    <row r="417" spans="24:26" ht="17.25" customHeight="1">
      <c r="X417" s="267"/>
      <c r="Z417" s="267"/>
    </row>
    <row r="418" spans="24:26" ht="17.25" customHeight="1">
      <c r="X418" s="267"/>
      <c r="Z418" s="267"/>
    </row>
    <row r="419" spans="24:26" ht="17.25" customHeight="1">
      <c r="X419" s="267"/>
      <c r="Z419" s="267"/>
    </row>
    <row r="420" spans="24:26" ht="17.25" customHeight="1">
      <c r="X420" s="267"/>
      <c r="Z420" s="267"/>
    </row>
    <row r="421" spans="24:26" ht="17.25" customHeight="1">
      <c r="X421" s="267"/>
      <c r="Z421" s="267"/>
    </row>
    <row r="422" spans="24:26" ht="17.25" customHeight="1">
      <c r="X422" s="267"/>
      <c r="Z422" s="267"/>
    </row>
    <row r="423" spans="24:26" ht="17.25" customHeight="1">
      <c r="X423" s="267"/>
      <c r="Z423" s="267"/>
    </row>
    <row r="424" spans="24:26" ht="17.25" customHeight="1">
      <c r="X424" s="267"/>
      <c r="Z424" s="267"/>
    </row>
    <row r="425" spans="24:26" ht="17.25" customHeight="1">
      <c r="X425" s="267"/>
      <c r="Z425" s="267"/>
    </row>
    <row r="426" spans="24:26" ht="17.25" customHeight="1">
      <c r="X426" s="267"/>
      <c r="Z426" s="267"/>
    </row>
    <row r="427" spans="24:26" ht="17.25" customHeight="1">
      <c r="X427" s="267"/>
      <c r="Z427" s="267"/>
    </row>
    <row r="428" spans="24:26" ht="17.25" customHeight="1">
      <c r="X428" s="267"/>
      <c r="Z428" s="267"/>
    </row>
    <row r="429" spans="24:26" ht="17.25" customHeight="1">
      <c r="X429" s="267"/>
      <c r="Z429" s="267"/>
    </row>
    <row r="430" spans="24:26" ht="17.25" customHeight="1">
      <c r="X430" s="267"/>
      <c r="Z430" s="267"/>
    </row>
    <row r="431" spans="24:26" ht="17.25" customHeight="1">
      <c r="X431" s="267"/>
      <c r="Z431" s="267"/>
    </row>
    <row r="432" spans="24:26" ht="17.25" customHeight="1">
      <c r="X432" s="267"/>
      <c r="Z432" s="267"/>
    </row>
    <row r="433" spans="24:26" ht="17.25" customHeight="1">
      <c r="X433" s="267"/>
      <c r="Z433" s="267"/>
    </row>
    <row r="434" spans="24:26" ht="17.25" customHeight="1">
      <c r="X434" s="267"/>
      <c r="Z434" s="267"/>
    </row>
    <row r="435" spans="24:26" ht="17.25" customHeight="1">
      <c r="X435" s="267"/>
      <c r="Z435" s="267"/>
    </row>
    <row r="436" spans="24:26" ht="17.25" customHeight="1">
      <c r="X436" s="267"/>
      <c r="Z436" s="267"/>
    </row>
    <row r="437" spans="24:26" ht="17.25" customHeight="1">
      <c r="X437" s="267"/>
      <c r="Z437" s="267"/>
    </row>
    <row r="438" spans="24:26" ht="17.25" customHeight="1">
      <c r="X438" s="267"/>
      <c r="Z438" s="267"/>
    </row>
    <row r="439" spans="24:26" ht="17.25" customHeight="1">
      <c r="X439" s="267"/>
      <c r="Z439" s="267"/>
    </row>
    <row r="440" spans="24:26" ht="17.25" customHeight="1">
      <c r="X440" s="267"/>
      <c r="Z440" s="267"/>
    </row>
    <row r="441" spans="24:26" ht="17.25" customHeight="1">
      <c r="X441" s="267"/>
      <c r="Z441" s="267"/>
    </row>
    <row r="442" spans="24:26" ht="17.25" customHeight="1">
      <c r="X442" s="267"/>
      <c r="Z442" s="267"/>
    </row>
    <row r="443" spans="24:26" ht="17.25" customHeight="1">
      <c r="X443" s="267"/>
      <c r="Z443" s="267"/>
    </row>
    <row r="444" spans="24:26" ht="17.25" customHeight="1">
      <c r="X444" s="267"/>
      <c r="Z444" s="267"/>
    </row>
    <row r="445" spans="24:26" ht="17.25" customHeight="1">
      <c r="X445" s="267"/>
      <c r="Z445" s="267"/>
    </row>
    <row r="446" spans="24:26" ht="17.25" customHeight="1">
      <c r="X446" s="267"/>
      <c r="Z446" s="267"/>
    </row>
    <row r="447" spans="24:26" ht="17.25" customHeight="1">
      <c r="X447" s="267"/>
      <c r="Z447" s="267"/>
    </row>
    <row r="448" spans="24:26" ht="17.25" customHeight="1">
      <c r="X448" s="267"/>
      <c r="Z448" s="267"/>
    </row>
    <row r="449" spans="24:26" ht="17.25" customHeight="1">
      <c r="X449" s="267"/>
      <c r="Z449" s="267"/>
    </row>
    <row r="450" spans="24:26" ht="17.25" customHeight="1">
      <c r="X450" s="267"/>
      <c r="Z450" s="267"/>
    </row>
    <row r="451" spans="24:26" ht="17.25" customHeight="1">
      <c r="X451" s="267"/>
      <c r="Z451" s="267"/>
    </row>
    <row r="452" spans="24:26" ht="17.25" customHeight="1">
      <c r="X452" s="267"/>
      <c r="Z452" s="267"/>
    </row>
    <row r="453" spans="24:26" ht="17.25" customHeight="1">
      <c r="X453" s="267"/>
      <c r="Z453" s="267"/>
    </row>
    <row r="454" spans="24:26" ht="17.25" customHeight="1">
      <c r="X454" s="267"/>
      <c r="Z454" s="267"/>
    </row>
    <row r="455" spans="24:26" ht="17.25" customHeight="1">
      <c r="X455" s="267"/>
      <c r="Z455" s="267"/>
    </row>
    <row r="456" spans="24:26" ht="17.25" customHeight="1">
      <c r="X456" s="267"/>
      <c r="Z456" s="267"/>
    </row>
    <row r="457" spans="24:26" ht="17.25" customHeight="1">
      <c r="X457" s="267"/>
      <c r="Z457" s="267"/>
    </row>
    <row r="458" spans="24:26" ht="17.25" customHeight="1">
      <c r="X458" s="267"/>
      <c r="Z458" s="267"/>
    </row>
    <row r="459" spans="24:26" ht="17.25" customHeight="1">
      <c r="X459" s="267"/>
      <c r="Z459" s="267"/>
    </row>
    <row r="460" spans="24:26" ht="17.25" customHeight="1">
      <c r="X460" s="267"/>
      <c r="Z460" s="267"/>
    </row>
    <row r="461" spans="24:26" ht="17.25" customHeight="1">
      <c r="X461" s="267"/>
      <c r="Z461" s="267"/>
    </row>
    <row r="462" spans="24:26" ht="17.25" customHeight="1">
      <c r="X462" s="267"/>
      <c r="Z462" s="267"/>
    </row>
    <row r="463" spans="24:26" ht="17.25" customHeight="1">
      <c r="X463" s="267"/>
      <c r="Z463" s="267"/>
    </row>
    <row r="464" spans="24:26" ht="17.25" customHeight="1">
      <c r="X464" s="267"/>
      <c r="Z464" s="267"/>
    </row>
    <row r="465" spans="24:26" ht="17.25" customHeight="1">
      <c r="X465" s="267"/>
      <c r="Z465" s="267"/>
    </row>
    <row r="466" spans="24:26" ht="17.25" customHeight="1">
      <c r="X466" s="267"/>
      <c r="Z466" s="267"/>
    </row>
    <row r="467" spans="24:26" ht="17.25" customHeight="1">
      <c r="X467" s="267"/>
      <c r="Z467" s="267"/>
    </row>
    <row r="468" spans="24:26" ht="17.25" customHeight="1">
      <c r="X468" s="267"/>
      <c r="Z468" s="267"/>
    </row>
    <row r="469" spans="24:26" ht="17.25" customHeight="1">
      <c r="X469" s="267"/>
      <c r="Z469" s="267"/>
    </row>
    <row r="470" spans="24:26" ht="17.25" customHeight="1">
      <c r="X470" s="267"/>
      <c r="Z470" s="267"/>
    </row>
    <row r="471" spans="24:26" ht="17.25" customHeight="1">
      <c r="X471" s="267"/>
      <c r="Z471" s="267"/>
    </row>
    <row r="472" spans="24:26" ht="17.25" customHeight="1">
      <c r="X472" s="267"/>
      <c r="Z472" s="267"/>
    </row>
    <row r="473" spans="24:26" ht="17.25" customHeight="1">
      <c r="X473" s="267"/>
      <c r="Z473" s="267"/>
    </row>
    <row r="474" spans="24:26" ht="17.25" customHeight="1">
      <c r="X474" s="267"/>
      <c r="Z474" s="267"/>
    </row>
    <row r="475" spans="24:26" ht="17.25" customHeight="1">
      <c r="X475" s="267"/>
      <c r="Z475" s="267"/>
    </row>
    <row r="476" spans="24:26" ht="17.25" customHeight="1">
      <c r="X476" s="267"/>
      <c r="Z476" s="267"/>
    </row>
    <row r="477" spans="24:26" ht="17.25" customHeight="1">
      <c r="X477" s="267"/>
      <c r="Z477" s="267"/>
    </row>
    <row r="478" spans="24:26" ht="17.25" customHeight="1">
      <c r="X478" s="267"/>
      <c r="Z478" s="267"/>
    </row>
    <row r="479" spans="24:26" ht="17.25" customHeight="1">
      <c r="X479" s="267"/>
      <c r="Z479" s="267"/>
    </row>
    <row r="480" spans="24:26" ht="17.25" customHeight="1">
      <c r="X480" s="267"/>
      <c r="Z480" s="267"/>
    </row>
    <row r="481" spans="24:26" ht="17.25" customHeight="1">
      <c r="X481" s="267"/>
      <c r="Z481" s="267"/>
    </row>
    <row r="482" spans="24:26" ht="17.25" customHeight="1">
      <c r="X482" s="267"/>
      <c r="Z482" s="267"/>
    </row>
    <row r="483" spans="24:26" ht="17.25" customHeight="1">
      <c r="X483" s="267"/>
      <c r="Z483" s="267"/>
    </row>
    <row r="484" spans="24:26" ht="17.25" customHeight="1">
      <c r="X484" s="267"/>
      <c r="Z484" s="267"/>
    </row>
    <row r="485" spans="24:26" ht="17.25" customHeight="1">
      <c r="X485" s="267"/>
      <c r="Z485" s="267"/>
    </row>
    <row r="486" spans="24:26" ht="17.25" customHeight="1">
      <c r="X486" s="267"/>
      <c r="Z486" s="267"/>
    </row>
    <row r="487" spans="24:26" ht="17.25" customHeight="1">
      <c r="X487" s="267"/>
      <c r="Z487" s="267"/>
    </row>
    <row r="488" spans="24:26" ht="17.25" customHeight="1">
      <c r="X488" s="267"/>
      <c r="Z488" s="267"/>
    </row>
    <row r="489" spans="24:26" ht="17.25" customHeight="1">
      <c r="X489" s="267"/>
      <c r="Z489" s="267"/>
    </row>
    <row r="490" spans="24:26" ht="17.25" customHeight="1">
      <c r="X490" s="267"/>
      <c r="Z490" s="267"/>
    </row>
    <row r="491" spans="24:26" ht="17.25" customHeight="1">
      <c r="X491" s="267"/>
      <c r="Z491" s="267"/>
    </row>
    <row r="492" spans="24:26" ht="17.25" customHeight="1">
      <c r="X492" s="267"/>
      <c r="Z492" s="267"/>
    </row>
    <row r="493" spans="24:26" ht="17.25" customHeight="1">
      <c r="X493" s="267"/>
      <c r="Z493" s="267"/>
    </row>
    <row r="494" spans="24:26" ht="17.25" customHeight="1">
      <c r="X494" s="267"/>
      <c r="Z494" s="267"/>
    </row>
    <row r="495" spans="24:26" ht="17.25" customHeight="1">
      <c r="X495" s="267"/>
      <c r="Z495" s="267"/>
    </row>
    <row r="496" spans="24:26" ht="17.25" customHeight="1">
      <c r="X496" s="267"/>
      <c r="Z496" s="267"/>
    </row>
    <row r="497" spans="24:26" ht="17.25" customHeight="1">
      <c r="X497" s="267"/>
      <c r="Z497" s="267"/>
    </row>
    <row r="498" spans="24:26" ht="17.25" customHeight="1">
      <c r="X498" s="267"/>
      <c r="Z498" s="267"/>
    </row>
    <row r="499" spans="24:26" ht="17.25" customHeight="1">
      <c r="X499" s="267"/>
      <c r="Z499" s="267"/>
    </row>
    <row r="500" spans="24:26" ht="17.25" customHeight="1">
      <c r="X500" s="267"/>
      <c r="Z500" s="267"/>
    </row>
    <row r="501" spans="24:26" ht="17.25" customHeight="1">
      <c r="X501" s="267"/>
      <c r="Z501" s="267"/>
    </row>
    <row r="502" spans="24:26" ht="17.25" customHeight="1">
      <c r="X502" s="267"/>
      <c r="Z502" s="267"/>
    </row>
    <row r="503" spans="24:26" ht="17.25" customHeight="1">
      <c r="X503" s="267"/>
      <c r="Z503" s="267"/>
    </row>
    <row r="504" spans="24:26" ht="17.25" customHeight="1">
      <c r="X504" s="267"/>
      <c r="Z504" s="267"/>
    </row>
    <row r="505" spans="24:26" ht="17.25" customHeight="1">
      <c r="X505" s="267"/>
      <c r="Z505" s="267"/>
    </row>
    <row r="506" spans="24:26" ht="17.25" customHeight="1">
      <c r="X506" s="267"/>
      <c r="Z506" s="267"/>
    </row>
    <row r="507" spans="24:26" ht="17.25" customHeight="1">
      <c r="X507" s="267"/>
      <c r="Z507" s="267"/>
    </row>
    <row r="508" spans="24:26" ht="17.25" customHeight="1">
      <c r="X508" s="267"/>
      <c r="Z508" s="267"/>
    </row>
    <row r="509" spans="24:26" ht="17.25" customHeight="1">
      <c r="X509" s="267"/>
      <c r="Z509" s="267"/>
    </row>
    <row r="510" spans="24:26" ht="17.25" customHeight="1">
      <c r="X510" s="267"/>
      <c r="Z510" s="267"/>
    </row>
    <row r="511" spans="24:26" ht="17.25" customHeight="1">
      <c r="X511" s="267"/>
      <c r="Z511" s="267"/>
    </row>
    <row r="512" spans="24:26" ht="17.25" customHeight="1">
      <c r="X512" s="267"/>
      <c r="Z512" s="267"/>
    </row>
    <row r="513" spans="24:26" ht="17.25" customHeight="1">
      <c r="X513" s="267"/>
      <c r="Z513" s="267"/>
    </row>
    <row r="514" spans="24:26" ht="17.25" customHeight="1">
      <c r="X514" s="267"/>
      <c r="Z514" s="267"/>
    </row>
    <row r="515" spans="24:26" ht="17.25" customHeight="1">
      <c r="X515" s="267"/>
      <c r="Z515" s="267"/>
    </row>
    <row r="516" spans="24:26" ht="17.25" customHeight="1">
      <c r="X516" s="267"/>
      <c r="Z516" s="267"/>
    </row>
    <row r="517" spans="24:26" ht="17.25" customHeight="1">
      <c r="X517" s="267"/>
      <c r="Z517" s="267"/>
    </row>
    <row r="518" spans="24:26" ht="17.25" customHeight="1">
      <c r="X518" s="267"/>
      <c r="Z518" s="267"/>
    </row>
    <row r="519" spans="24:26" ht="17.25" customHeight="1">
      <c r="X519" s="267"/>
      <c r="Z519" s="267"/>
    </row>
    <row r="520" spans="24:26" ht="17.25" customHeight="1">
      <c r="X520" s="267"/>
      <c r="Z520" s="267"/>
    </row>
    <row r="521" spans="24:26" ht="17.25" customHeight="1">
      <c r="X521" s="267"/>
      <c r="Z521" s="267"/>
    </row>
    <row r="522" spans="24:26" ht="17.25" customHeight="1">
      <c r="X522" s="267"/>
      <c r="Z522" s="267"/>
    </row>
    <row r="523" spans="24:26" ht="17.25" customHeight="1">
      <c r="X523" s="267"/>
    </row>
    <row r="524" spans="24:26" ht="17.25" customHeight="1">
      <c r="X524" s="267"/>
    </row>
    <row r="525" spans="24:26" ht="17.25" customHeight="1">
      <c r="X525" s="267"/>
    </row>
    <row r="526" spans="24:26" ht="17.25" customHeight="1">
      <c r="X526" s="267"/>
    </row>
    <row r="527" spans="24:26" ht="17.25" customHeight="1">
      <c r="X527" s="267"/>
    </row>
    <row r="528" spans="24:26" ht="17.25" customHeight="1">
      <c r="X528" s="267"/>
    </row>
    <row r="529" spans="24:24" ht="17.25" customHeight="1">
      <c r="X529" s="267"/>
    </row>
    <row r="530" spans="24:24" ht="17.25" customHeight="1">
      <c r="X530" s="267"/>
    </row>
    <row r="531" spans="24:24" ht="17.25" customHeight="1">
      <c r="X531" s="267"/>
    </row>
    <row r="532" spans="24:24" ht="17.25" customHeight="1">
      <c r="X532" s="267"/>
    </row>
    <row r="533" spans="24:24" ht="17.25" customHeight="1">
      <c r="X533" s="267"/>
    </row>
    <row r="534" spans="24:24" ht="17.25" customHeight="1">
      <c r="X534" s="267"/>
    </row>
    <row r="535" spans="24:24" ht="17.25" customHeight="1">
      <c r="X535" s="267"/>
    </row>
    <row r="536" spans="24:24" ht="17.25" customHeight="1">
      <c r="X536" s="267"/>
    </row>
    <row r="537" spans="24:24" ht="17.25" customHeight="1">
      <c r="X537" s="267"/>
    </row>
    <row r="538" spans="24:24" ht="17.25" customHeight="1">
      <c r="X538" s="267"/>
    </row>
    <row r="539" spans="24:24" ht="17.25" customHeight="1">
      <c r="X539" s="267"/>
    </row>
    <row r="540" spans="24:24" ht="17.25" customHeight="1">
      <c r="X540" s="267"/>
    </row>
    <row r="541" spans="24:24" ht="17.25" customHeight="1">
      <c r="X541" s="267"/>
    </row>
    <row r="542" spans="24:24" ht="17.25" customHeight="1">
      <c r="X542" s="267"/>
    </row>
    <row r="543" spans="24:24" ht="17.25" customHeight="1">
      <c r="X543" s="267"/>
    </row>
    <row r="544" spans="24:24" ht="17.25" customHeight="1">
      <c r="X544" s="267"/>
    </row>
    <row r="545" spans="24:24" ht="17.25" customHeight="1">
      <c r="X545" s="267"/>
    </row>
    <row r="546" spans="24:24" ht="17.25" customHeight="1">
      <c r="X546" s="267"/>
    </row>
    <row r="547" spans="24:24" ht="17.25" customHeight="1">
      <c r="X547" s="267"/>
    </row>
    <row r="548" spans="24:24" ht="17.25" customHeight="1">
      <c r="X548" s="267"/>
    </row>
    <row r="549" spans="24:24" ht="17.25" customHeight="1">
      <c r="X549" s="267"/>
    </row>
    <row r="550" spans="24:24" ht="17.25" customHeight="1">
      <c r="X550" s="267"/>
    </row>
    <row r="551" spans="24:24" ht="17.25" customHeight="1">
      <c r="X551" s="267"/>
    </row>
    <row r="552" spans="24:24" ht="17.25" customHeight="1">
      <c r="X552" s="267"/>
    </row>
    <row r="553" spans="24:24" ht="17.25" customHeight="1">
      <c r="X553" s="267"/>
    </row>
    <row r="554" spans="24:24" ht="17.25" customHeight="1">
      <c r="X554" s="267"/>
    </row>
    <row r="555" spans="24:24" ht="17.25" customHeight="1">
      <c r="X555" s="267"/>
    </row>
    <row r="556" spans="24:24" ht="17.25" customHeight="1">
      <c r="X556" s="267"/>
    </row>
    <row r="557" spans="24:24" ht="17.25" customHeight="1">
      <c r="X557" s="267"/>
    </row>
    <row r="558" spans="24:24" ht="17.25" customHeight="1">
      <c r="X558" s="267"/>
    </row>
    <row r="559" spans="24:24" ht="17.25" customHeight="1">
      <c r="X559" s="267"/>
    </row>
    <row r="560" spans="24:24" ht="17.25" customHeight="1">
      <c r="X560" s="267"/>
    </row>
    <row r="561" spans="24:24" ht="17.25" customHeight="1">
      <c r="X561" s="267"/>
    </row>
    <row r="562" spans="24:24" ht="17.25" customHeight="1">
      <c r="X562" s="267"/>
    </row>
    <row r="563" spans="24:24" ht="17.25" customHeight="1">
      <c r="X563" s="267"/>
    </row>
    <row r="564" spans="24:24" ht="17.25" customHeight="1">
      <c r="X564" s="267"/>
    </row>
    <row r="565" spans="24:24" ht="17.25" customHeight="1">
      <c r="X565" s="267"/>
    </row>
    <row r="566" spans="24:24" ht="17.25" customHeight="1">
      <c r="X566" s="267"/>
    </row>
    <row r="567" spans="24:24" ht="17.25" customHeight="1">
      <c r="X567" s="267"/>
    </row>
    <row r="568" spans="24:24" ht="17.25" customHeight="1">
      <c r="X568" s="267"/>
    </row>
    <row r="569" spans="24:24" ht="17.25" customHeight="1">
      <c r="X569" s="267"/>
    </row>
    <row r="570" spans="24:24" ht="17.25" customHeight="1">
      <c r="X570" s="267"/>
    </row>
    <row r="571" spans="24:24" ht="17.25" customHeight="1">
      <c r="X571" s="267"/>
    </row>
    <row r="572" spans="24:24" ht="17.25" customHeight="1">
      <c r="X572" s="267"/>
    </row>
    <row r="573" spans="24:24" ht="17.25" customHeight="1">
      <c r="X573" s="267"/>
    </row>
    <row r="574" spans="24:24" ht="17.25" customHeight="1">
      <c r="X574" s="267"/>
    </row>
    <row r="575" spans="24:24" ht="17.25" customHeight="1">
      <c r="X575" s="267"/>
    </row>
    <row r="576" spans="24:24" ht="17.25" customHeight="1">
      <c r="X576" s="267"/>
    </row>
    <row r="577" spans="24:24" ht="17.25" customHeight="1">
      <c r="X577" s="267"/>
    </row>
    <row r="578" spans="24:24" ht="17.25" customHeight="1">
      <c r="X578" s="267"/>
    </row>
    <row r="579" spans="24:24" ht="17.25" customHeight="1">
      <c r="X579" s="267"/>
    </row>
    <row r="580" spans="24:24" ht="17.25" customHeight="1">
      <c r="X580" s="267"/>
    </row>
    <row r="581" spans="24:24" ht="17.25" customHeight="1">
      <c r="X581" s="267"/>
    </row>
    <row r="582" spans="24:24" ht="17.25" customHeight="1">
      <c r="X582" s="267"/>
    </row>
    <row r="583" spans="24:24" ht="17.25" customHeight="1">
      <c r="X583" s="267"/>
    </row>
    <row r="584" spans="24:24" ht="17.25" customHeight="1">
      <c r="X584" s="267"/>
    </row>
    <row r="585" spans="24:24" ht="17.25" customHeight="1">
      <c r="X585" s="267"/>
    </row>
    <row r="586" spans="24:24" ht="17.25" customHeight="1">
      <c r="X586" s="267"/>
    </row>
    <row r="587" spans="24:24" ht="17.25" customHeight="1">
      <c r="X587" s="267"/>
    </row>
    <row r="588" spans="24:24" ht="17.25" customHeight="1">
      <c r="X588" s="267"/>
    </row>
    <row r="589" spans="24:24" ht="17.25" customHeight="1">
      <c r="X589" s="267"/>
    </row>
    <row r="590" spans="24:24" ht="17.25" customHeight="1">
      <c r="X590" s="267"/>
    </row>
    <row r="591" spans="24:24" ht="17.25" customHeight="1">
      <c r="X591" s="267"/>
    </row>
    <row r="592" spans="24:24" ht="17.25" customHeight="1">
      <c r="X592" s="267"/>
    </row>
    <row r="593" spans="24:24" ht="17.25" customHeight="1">
      <c r="X593" s="267"/>
    </row>
    <row r="594" spans="24:24" ht="17.25" customHeight="1">
      <c r="X594" s="267"/>
    </row>
    <row r="595" spans="24:24" ht="17.25" customHeight="1">
      <c r="X595" s="267"/>
    </row>
    <row r="596" spans="24:24" ht="17.25" customHeight="1">
      <c r="X596" s="267"/>
    </row>
    <row r="597" spans="24:24" ht="17.25" customHeight="1">
      <c r="X597" s="267"/>
    </row>
    <row r="598" spans="24:24" ht="17.25" customHeight="1">
      <c r="X598" s="267"/>
    </row>
    <row r="599" spans="24:24" ht="17.25" customHeight="1">
      <c r="X599" s="267"/>
    </row>
    <row r="600" spans="24:24" ht="17.25" customHeight="1">
      <c r="X600" s="267"/>
    </row>
    <row r="601" spans="24:24" ht="17.25" customHeight="1">
      <c r="X601" s="267"/>
    </row>
    <row r="602" spans="24:24" ht="17.25" customHeight="1">
      <c r="X602" s="267"/>
    </row>
    <row r="603" spans="24:24" ht="17.25" customHeight="1">
      <c r="X603" s="267"/>
    </row>
    <row r="604" spans="24:24" ht="17.25" customHeight="1">
      <c r="X604" s="267"/>
    </row>
    <row r="605" spans="24:24" ht="17.25" customHeight="1">
      <c r="X605" s="267"/>
    </row>
    <row r="606" spans="24:24" ht="17.25" customHeight="1">
      <c r="X606" s="267"/>
    </row>
    <row r="607" spans="24:24" ht="17.25" customHeight="1">
      <c r="X607" s="267"/>
    </row>
    <row r="608" spans="24:24" ht="17.25" customHeight="1">
      <c r="X608" s="267"/>
    </row>
    <row r="609" spans="24:24" ht="17.25" customHeight="1">
      <c r="X609" s="267"/>
    </row>
    <row r="610" spans="24:24" ht="17.25" customHeight="1">
      <c r="X610" s="267"/>
    </row>
    <row r="611" spans="24:24" ht="17.25" customHeight="1">
      <c r="X611" s="267"/>
    </row>
    <row r="612" spans="24:24" ht="17.25" customHeight="1">
      <c r="X612" s="267"/>
    </row>
    <row r="613" spans="24:24" ht="17.25" customHeight="1">
      <c r="X613" s="267"/>
    </row>
    <row r="614" spans="24:24" ht="17.25" customHeight="1">
      <c r="X614" s="267"/>
    </row>
    <row r="615" spans="24:24" ht="17.25" customHeight="1">
      <c r="X615" s="267"/>
    </row>
    <row r="616" spans="24:24" ht="17.25" customHeight="1">
      <c r="X616" s="267"/>
    </row>
    <row r="617" spans="24:24" ht="17.25" customHeight="1">
      <c r="X617" s="267"/>
    </row>
    <row r="618" spans="24:24" ht="17.25" customHeight="1">
      <c r="X618" s="267"/>
    </row>
    <row r="619" spans="24:24" ht="17.25" customHeight="1">
      <c r="X619" s="267"/>
    </row>
    <row r="620" spans="24:24" ht="17.25" customHeight="1">
      <c r="X620" s="267"/>
    </row>
    <row r="621" spans="24:24" ht="17.25" customHeight="1">
      <c r="X621" s="267"/>
    </row>
    <row r="622" spans="24:24" ht="17.25" customHeight="1">
      <c r="X622" s="267"/>
    </row>
    <row r="623" spans="24:24" ht="17.25" customHeight="1">
      <c r="X623" s="267"/>
    </row>
    <row r="624" spans="24:24" ht="17.25" customHeight="1">
      <c r="X624" s="267"/>
    </row>
    <row r="625" spans="24:24" ht="17.25" customHeight="1">
      <c r="X625" s="267"/>
    </row>
    <row r="626" spans="24:24" ht="17.25" customHeight="1">
      <c r="X626" s="267"/>
    </row>
    <row r="627" spans="24:24" ht="17.25" customHeight="1">
      <c r="X627" s="267"/>
    </row>
    <row r="628" spans="24:24" ht="17.25" customHeight="1">
      <c r="X628" s="267"/>
    </row>
    <row r="629" spans="24:24" ht="17.25" customHeight="1">
      <c r="X629" s="267"/>
    </row>
    <row r="630" spans="24:24" ht="17.25" customHeight="1">
      <c r="X630" s="267"/>
    </row>
    <row r="631" spans="24:24" ht="17.25" customHeight="1">
      <c r="X631" s="267"/>
    </row>
    <row r="632" spans="24:24" ht="17.25" customHeight="1">
      <c r="X632" s="267"/>
    </row>
    <row r="633" spans="24:24" ht="17.25" customHeight="1">
      <c r="X633" s="267"/>
    </row>
    <row r="634" spans="24:24" ht="17.25" customHeight="1">
      <c r="X634" s="267"/>
    </row>
    <row r="635" spans="24:24" ht="17.25" customHeight="1">
      <c r="X635" s="267"/>
    </row>
    <row r="636" spans="24:24" ht="17.25" customHeight="1">
      <c r="X636" s="267"/>
    </row>
    <row r="637" spans="24:24" ht="17.25" customHeight="1">
      <c r="X637" s="267"/>
    </row>
    <row r="638" spans="24:24" ht="17.25" customHeight="1">
      <c r="X638" s="267"/>
    </row>
    <row r="639" spans="24:24" ht="17.25" customHeight="1">
      <c r="X639" s="267"/>
    </row>
    <row r="640" spans="24:24" ht="17.25" customHeight="1">
      <c r="X640" s="267"/>
    </row>
    <row r="641" spans="24:24" ht="17.25" customHeight="1">
      <c r="X641" s="267"/>
    </row>
    <row r="642" spans="24:24" ht="17.25" customHeight="1">
      <c r="X642" s="267"/>
    </row>
    <row r="643" spans="24:24" ht="17.25" customHeight="1">
      <c r="X643" s="267"/>
    </row>
    <row r="644" spans="24:24" ht="17.25" customHeight="1">
      <c r="X644" s="267"/>
    </row>
    <row r="645" spans="24:24" ht="17.25" customHeight="1">
      <c r="X645" s="267"/>
    </row>
    <row r="646" spans="24:24" ht="17.25" customHeight="1">
      <c r="X646" s="267"/>
    </row>
    <row r="647" spans="24:24" ht="17.25" customHeight="1">
      <c r="X647" s="267"/>
    </row>
    <row r="648" spans="24:24" ht="17.25" customHeight="1">
      <c r="X648" s="267"/>
    </row>
    <row r="649" spans="24:24" ht="17.25" customHeight="1">
      <c r="X649" s="267"/>
    </row>
    <row r="650" spans="24:24" ht="17.25" customHeight="1">
      <c r="X650" s="267"/>
    </row>
    <row r="651" spans="24:24" ht="17.25" customHeight="1">
      <c r="X651" s="267"/>
    </row>
    <row r="652" spans="24:24" ht="17.25" customHeight="1">
      <c r="X652" s="267"/>
    </row>
    <row r="653" spans="24:24" ht="17.25" customHeight="1">
      <c r="X653" s="267"/>
    </row>
    <row r="654" spans="24:24" ht="17.25" customHeight="1">
      <c r="X654" s="267"/>
    </row>
    <row r="655" spans="24:24" ht="17.25" customHeight="1">
      <c r="X655" s="267"/>
    </row>
    <row r="656" spans="24:24" ht="17.25" customHeight="1">
      <c r="X656" s="267"/>
    </row>
    <row r="657" spans="24:24" ht="17.25" customHeight="1">
      <c r="X657" s="267"/>
    </row>
    <row r="658" spans="24:24" ht="17.25" customHeight="1">
      <c r="X658" s="267"/>
    </row>
    <row r="659" spans="24:24" ht="17.25" customHeight="1">
      <c r="X659" s="267"/>
    </row>
    <row r="660" spans="24:24" ht="17.25" customHeight="1">
      <c r="X660" s="267"/>
    </row>
    <row r="661" spans="24:24" ht="17.25" customHeight="1">
      <c r="X661" s="267"/>
    </row>
    <row r="662" spans="24:24" ht="17.25" customHeight="1">
      <c r="X662" s="267"/>
    </row>
    <row r="663" spans="24:24" ht="17.25" customHeight="1">
      <c r="X663" s="267"/>
    </row>
    <row r="664" spans="24:24" ht="17.25" customHeight="1">
      <c r="X664" s="267"/>
    </row>
    <row r="665" spans="24:24" ht="17.25" customHeight="1">
      <c r="X665" s="267"/>
    </row>
    <row r="666" spans="24:24" ht="17.25" customHeight="1">
      <c r="X666" s="267"/>
    </row>
    <row r="667" spans="24:24" ht="17.25" customHeight="1">
      <c r="X667" s="267"/>
    </row>
    <row r="668" spans="24:24" ht="17.25" customHeight="1">
      <c r="X668" s="267"/>
    </row>
    <row r="669" spans="24:24" ht="17.25" customHeight="1">
      <c r="X669" s="267"/>
    </row>
    <row r="670" spans="24:24" ht="17.25" customHeight="1">
      <c r="X670" s="267"/>
    </row>
    <row r="671" spans="24:24" ht="17.25" customHeight="1">
      <c r="X671" s="267"/>
    </row>
    <row r="672" spans="24:24" ht="17.25" customHeight="1">
      <c r="X672" s="267"/>
    </row>
    <row r="673" spans="24:24" ht="17.25" customHeight="1">
      <c r="X673" s="267"/>
    </row>
    <row r="674" spans="24:24" ht="17.25" customHeight="1">
      <c r="X674" s="267"/>
    </row>
    <row r="675" spans="24:24" ht="17.25" customHeight="1">
      <c r="X675" s="267"/>
    </row>
    <row r="676" spans="24:24" ht="17.25" customHeight="1">
      <c r="X676" s="267"/>
    </row>
    <row r="677" spans="24:24" ht="17.25" customHeight="1">
      <c r="X677" s="267"/>
    </row>
    <row r="678" spans="24:24" ht="17.25" customHeight="1">
      <c r="X678" s="267"/>
    </row>
    <row r="679" spans="24:24" ht="17.25" customHeight="1">
      <c r="X679" s="267"/>
    </row>
    <row r="680" spans="24:24" ht="17.25" customHeight="1">
      <c r="X680" s="267"/>
    </row>
    <row r="681" spans="24:24" ht="17.25" customHeight="1">
      <c r="X681" s="267"/>
    </row>
    <row r="682" spans="24:24" ht="17.25" customHeight="1">
      <c r="X682" s="267"/>
    </row>
    <row r="683" spans="24:24" ht="17.25" customHeight="1">
      <c r="X683" s="267"/>
    </row>
    <row r="684" spans="24:24" ht="17.25" customHeight="1">
      <c r="X684" s="267"/>
    </row>
    <row r="685" spans="24:24" ht="17.25" customHeight="1">
      <c r="X685" s="267"/>
    </row>
    <row r="686" spans="24:24" ht="17.25" customHeight="1">
      <c r="X686" s="267"/>
    </row>
    <row r="687" spans="24:24" ht="17.25" customHeight="1">
      <c r="X687" s="267"/>
    </row>
    <row r="688" spans="24:24" ht="17.25" customHeight="1">
      <c r="X688" s="267"/>
    </row>
    <row r="689" spans="24:24" ht="17.25" customHeight="1">
      <c r="X689" s="267"/>
    </row>
    <row r="690" spans="24:24" ht="17.25" customHeight="1">
      <c r="X690" s="267"/>
    </row>
    <row r="691" spans="24:24" ht="17.25" customHeight="1">
      <c r="X691" s="267"/>
    </row>
    <row r="692" spans="24:24" ht="17.25" customHeight="1">
      <c r="X692" s="267"/>
    </row>
    <row r="693" spans="24:24" ht="17.25" customHeight="1">
      <c r="X693" s="267"/>
    </row>
    <row r="694" spans="24:24" ht="17.25" customHeight="1">
      <c r="X694" s="267"/>
    </row>
    <row r="695" spans="24:24" ht="17.25" customHeight="1">
      <c r="X695" s="267"/>
    </row>
    <row r="696" spans="24:24" ht="17.25" customHeight="1">
      <c r="X696" s="267"/>
    </row>
    <row r="697" spans="24:24" ht="17.25" customHeight="1">
      <c r="X697" s="267"/>
    </row>
    <row r="698" spans="24:24" ht="17.25" customHeight="1">
      <c r="X698" s="267"/>
    </row>
    <row r="699" spans="24:24" ht="17.25" customHeight="1">
      <c r="X699" s="267"/>
    </row>
    <row r="700" spans="24:24" ht="17.25" customHeight="1">
      <c r="X700" s="267"/>
    </row>
    <row r="701" spans="24:24" ht="17.25" customHeight="1">
      <c r="X701" s="267"/>
    </row>
    <row r="702" spans="24:24" ht="17.25" customHeight="1">
      <c r="X702" s="267"/>
    </row>
    <row r="703" spans="24:24" ht="17.25" customHeight="1">
      <c r="X703" s="267"/>
    </row>
    <row r="704" spans="24:24" ht="17.25" customHeight="1">
      <c r="X704" s="267"/>
    </row>
    <row r="705" spans="24:24" ht="17.25" customHeight="1">
      <c r="X705" s="267"/>
    </row>
    <row r="706" spans="24:24" ht="17.25" customHeight="1">
      <c r="X706" s="267"/>
    </row>
    <row r="707" spans="24:24" ht="17.25" customHeight="1">
      <c r="X707" s="267"/>
    </row>
    <row r="708" spans="24:24" ht="17.25" customHeight="1">
      <c r="X708" s="267"/>
    </row>
    <row r="709" spans="24:24" ht="17.25" customHeight="1">
      <c r="X709" s="267"/>
    </row>
    <row r="710" spans="24:24" ht="17.25" customHeight="1">
      <c r="X710" s="267"/>
    </row>
    <row r="711" spans="24:24" ht="17.25" customHeight="1">
      <c r="X711" s="267"/>
    </row>
    <row r="712" spans="24:24" ht="17.25" customHeight="1">
      <c r="X712" s="267"/>
    </row>
    <row r="713" spans="24:24" ht="17.25" customHeight="1">
      <c r="X713" s="267"/>
    </row>
    <row r="714" spans="24:24" ht="17.25" customHeight="1">
      <c r="X714" s="267"/>
    </row>
    <row r="715" spans="24:24" ht="17.25" customHeight="1">
      <c r="X715" s="267"/>
    </row>
    <row r="716" spans="24:24" ht="17.25" customHeight="1">
      <c r="X716" s="267"/>
    </row>
    <row r="717" spans="24:24" ht="17.25" customHeight="1">
      <c r="X717" s="267"/>
    </row>
    <row r="718" spans="24:24" ht="17.25" customHeight="1">
      <c r="X718" s="267"/>
    </row>
    <row r="719" spans="24:24" ht="17.25" customHeight="1">
      <c r="X719" s="267"/>
    </row>
    <row r="720" spans="24:24" ht="17.25" customHeight="1">
      <c r="X720" s="267"/>
    </row>
    <row r="721" spans="24:24" ht="17.25" customHeight="1">
      <c r="X721" s="267"/>
    </row>
    <row r="722" spans="24:24" ht="17.25" customHeight="1">
      <c r="X722" s="267"/>
    </row>
    <row r="723" spans="24:24" ht="17.25" customHeight="1">
      <c r="X723" s="267"/>
    </row>
    <row r="724" spans="24:24" ht="17.25" customHeight="1">
      <c r="X724" s="267"/>
    </row>
    <row r="725" spans="24:24" ht="17.25" customHeight="1">
      <c r="X725" s="267"/>
    </row>
    <row r="726" spans="24:24" ht="17.25" customHeight="1">
      <c r="X726" s="267"/>
    </row>
    <row r="727" spans="24:24" ht="17.25" customHeight="1">
      <c r="X727" s="267"/>
    </row>
    <row r="728" spans="24:24" ht="17.25" customHeight="1">
      <c r="X728" s="267"/>
    </row>
    <row r="729" spans="24:24" ht="17.25" customHeight="1">
      <c r="X729" s="267"/>
    </row>
    <row r="730" spans="24:24" ht="17.25" customHeight="1">
      <c r="X730" s="267"/>
    </row>
    <row r="731" spans="24:24" ht="17.25" customHeight="1">
      <c r="X731" s="267"/>
    </row>
    <row r="732" spans="24:24" ht="17.25" customHeight="1">
      <c r="X732" s="267"/>
    </row>
    <row r="733" spans="24:24" ht="17.25" customHeight="1">
      <c r="X733" s="267"/>
    </row>
    <row r="734" spans="24:24" ht="17.25" customHeight="1">
      <c r="X734" s="267"/>
    </row>
    <row r="735" spans="24:24" ht="17.25" customHeight="1">
      <c r="X735" s="267"/>
    </row>
    <row r="736" spans="24:24" ht="17.25" customHeight="1">
      <c r="X736" s="267"/>
    </row>
    <row r="737" spans="24:24" ht="17.25" customHeight="1">
      <c r="X737" s="267"/>
    </row>
    <row r="738" spans="24:24" ht="17.25" customHeight="1">
      <c r="X738" s="267"/>
    </row>
    <row r="739" spans="24:24" ht="17.25" customHeight="1">
      <c r="X739" s="267"/>
    </row>
    <row r="740" spans="24:24" ht="17.25" customHeight="1">
      <c r="X740" s="267"/>
    </row>
    <row r="741" spans="24:24" ht="17.25" customHeight="1">
      <c r="X741" s="267"/>
    </row>
    <row r="742" spans="24:24" ht="17.25" customHeight="1">
      <c r="X742" s="267"/>
    </row>
    <row r="743" spans="24:24" ht="17.25" customHeight="1">
      <c r="X743" s="267"/>
    </row>
    <row r="744" spans="24:24" ht="17.25" customHeight="1">
      <c r="X744" s="267"/>
    </row>
    <row r="745" spans="24:24" ht="17.25" customHeight="1">
      <c r="X745" s="267"/>
    </row>
    <row r="746" spans="24:24" ht="17.25" customHeight="1">
      <c r="X746" s="267"/>
    </row>
    <row r="747" spans="24:24" ht="17.25" customHeight="1">
      <c r="X747" s="267"/>
    </row>
    <row r="748" spans="24:24" ht="17.25" customHeight="1">
      <c r="X748" s="267"/>
    </row>
    <row r="749" spans="24:24" ht="17.25" customHeight="1">
      <c r="X749" s="267"/>
    </row>
    <row r="750" spans="24:24" ht="17.25" customHeight="1">
      <c r="X750" s="267"/>
    </row>
    <row r="751" spans="24:24" ht="17.25" customHeight="1">
      <c r="X751" s="267"/>
    </row>
    <row r="752" spans="24:24" ht="17.25" customHeight="1">
      <c r="X752" s="267"/>
    </row>
    <row r="753" spans="24:24" ht="17.25" customHeight="1">
      <c r="X753" s="267"/>
    </row>
    <row r="754" spans="24:24" ht="17.25" customHeight="1">
      <c r="X754" s="267"/>
    </row>
    <row r="755" spans="24:24" ht="17.25" customHeight="1">
      <c r="X755" s="267"/>
    </row>
    <row r="756" spans="24:24" ht="17.25" customHeight="1">
      <c r="X756" s="267"/>
    </row>
    <row r="757" spans="24:24" ht="17.25" customHeight="1">
      <c r="X757" s="267"/>
    </row>
    <row r="758" spans="24:24" ht="17.25" customHeight="1">
      <c r="X758" s="267"/>
    </row>
    <row r="759" spans="24:24" ht="17.25" customHeight="1">
      <c r="X759" s="267"/>
    </row>
    <row r="760" spans="24:24" ht="17.25" customHeight="1">
      <c r="X760" s="267"/>
    </row>
    <row r="761" spans="24:24" ht="17.25" customHeight="1">
      <c r="X761" s="267"/>
    </row>
    <row r="762" spans="24:24" ht="17.25" customHeight="1">
      <c r="X762" s="267"/>
    </row>
    <row r="763" spans="24:24" ht="17.25" customHeight="1">
      <c r="X763" s="267"/>
    </row>
    <row r="764" spans="24:24" ht="17.25" customHeight="1">
      <c r="X764" s="267"/>
    </row>
    <row r="765" spans="24:24" ht="17.25" customHeight="1">
      <c r="X765" s="267"/>
    </row>
    <row r="766" spans="24:24" ht="17.25" customHeight="1">
      <c r="X766" s="267"/>
    </row>
    <row r="767" spans="24:24" ht="17.25" customHeight="1">
      <c r="X767" s="267"/>
    </row>
    <row r="768" spans="24:24" ht="17.25" customHeight="1">
      <c r="X768" s="267"/>
    </row>
    <row r="769" spans="24:24" ht="17.25" customHeight="1">
      <c r="X769" s="267"/>
    </row>
    <row r="770" spans="24:24" ht="17.25" customHeight="1">
      <c r="X770" s="267"/>
    </row>
    <row r="771" spans="24:24" ht="17.25" customHeight="1">
      <c r="X771" s="267"/>
    </row>
    <row r="772" spans="24:24" ht="17.25" customHeight="1">
      <c r="X772" s="267"/>
    </row>
    <row r="773" spans="24:24" ht="17.25" customHeight="1">
      <c r="X773" s="267"/>
    </row>
    <row r="774" spans="24:24" ht="17.25" customHeight="1">
      <c r="X774" s="267"/>
    </row>
    <row r="775" spans="24:24" ht="17.25" customHeight="1">
      <c r="X775" s="267"/>
    </row>
    <row r="776" spans="24:24" ht="17.25" customHeight="1">
      <c r="X776" s="267"/>
    </row>
    <row r="777" spans="24:24" ht="17.25" customHeight="1">
      <c r="X777" s="267"/>
    </row>
    <row r="778" spans="24:24" ht="17.25" customHeight="1">
      <c r="X778" s="267"/>
    </row>
    <row r="779" spans="24:24" ht="17.25" customHeight="1">
      <c r="X779" s="267"/>
    </row>
    <row r="780" spans="24:24" ht="17.25" customHeight="1">
      <c r="X780" s="267"/>
    </row>
    <row r="781" spans="24:24" ht="17.25" customHeight="1">
      <c r="X781" s="267"/>
    </row>
    <row r="782" spans="24:24" ht="17.25" customHeight="1">
      <c r="X782" s="267"/>
    </row>
    <row r="783" spans="24:24" ht="17.25" customHeight="1">
      <c r="X783" s="267"/>
    </row>
    <row r="784" spans="24:24" ht="17.25" customHeight="1">
      <c r="X784" s="267"/>
    </row>
    <row r="785" spans="24:24" ht="17.25" customHeight="1">
      <c r="X785" s="267"/>
    </row>
    <row r="786" spans="24:24" ht="17.25" customHeight="1">
      <c r="X786" s="267"/>
    </row>
    <row r="787" spans="24:24" ht="17.25" customHeight="1">
      <c r="X787" s="267"/>
    </row>
    <row r="788" spans="24:24" ht="17.25" customHeight="1">
      <c r="X788" s="267"/>
    </row>
    <row r="789" spans="24:24" ht="17.25" customHeight="1">
      <c r="X789" s="267"/>
    </row>
    <row r="790" spans="24:24" ht="17.25" customHeight="1">
      <c r="X790" s="267"/>
    </row>
    <row r="791" spans="24:24" ht="17.25" customHeight="1">
      <c r="X791" s="267"/>
    </row>
    <row r="792" spans="24:24" ht="17.25" customHeight="1">
      <c r="X792" s="267"/>
    </row>
    <row r="793" spans="24:24" ht="17.25" customHeight="1">
      <c r="X793" s="267"/>
    </row>
    <row r="794" spans="24:24" ht="17.25" customHeight="1">
      <c r="X794" s="267"/>
    </row>
    <row r="795" spans="24:24" ht="17.25" customHeight="1">
      <c r="X795" s="267"/>
    </row>
    <row r="796" spans="24:24" ht="17.25" customHeight="1">
      <c r="X796" s="267"/>
    </row>
    <row r="797" spans="24:24" ht="17.25" customHeight="1">
      <c r="X797" s="267"/>
    </row>
    <row r="798" spans="24:24" ht="17.25" customHeight="1">
      <c r="X798" s="267"/>
    </row>
    <row r="799" spans="24:24" ht="17.25" customHeight="1">
      <c r="X799" s="267"/>
    </row>
    <row r="800" spans="24:24" ht="17.25" customHeight="1">
      <c r="X800" s="267"/>
    </row>
    <row r="801" spans="24:24" ht="17.25" customHeight="1">
      <c r="X801" s="267"/>
    </row>
    <row r="802" spans="24:24" ht="17.25" customHeight="1">
      <c r="X802" s="267"/>
    </row>
    <row r="803" spans="24:24" ht="17.25" customHeight="1">
      <c r="X803" s="267"/>
    </row>
    <row r="804" spans="24:24" ht="17.25" customHeight="1">
      <c r="X804" s="267"/>
    </row>
    <row r="805" spans="24:24" ht="17.25" customHeight="1">
      <c r="X805" s="267"/>
    </row>
    <row r="806" spans="24:24" ht="17.25" customHeight="1">
      <c r="X806" s="267"/>
    </row>
    <row r="807" spans="24:24" ht="17.25" customHeight="1">
      <c r="X807" s="267"/>
    </row>
    <row r="808" spans="24:24" ht="17.25" customHeight="1">
      <c r="X808" s="267"/>
    </row>
    <row r="809" spans="24:24" ht="17.25" customHeight="1">
      <c r="X809" s="267"/>
    </row>
    <row r="810" spans="24:24" ht="17.25" customHeight="1">
      <c r="X810" s="267"/>
    </row>
    <row r="811" spans="24:24" ht="17.25" customHeight="1">
      <c r="X811" s="267"/>
    </row>
    <row r="812" spans="24:24" ht="17.25" customHeight="1">
      <c r="X812" s="267"/>
    </row>
    <row r="813" spans="24:24" ht="17.25" customHeight="1">
      <c r="X813" s="267"/>
    </row>
    <row r="814" spans="24:24" ht="17.25" customHeight="1">
      <c r="X814" s="267"/>
    </row>
    <row r="815" spans="24:24" ht="17.25" customHeight="1">
      <c r="X815" s="267"/>
    </row>
    <row r="816" spans="24:24" ht="17.25" customHeight="1">
      <c r="X816" s="267"/>
    </row>
    <row r="817" spans="24:24" ht="17.25" customHeight="1">
      <c r="X817" s="267"/>
    </row>
    <row r="818" spans="24:24" ht="17.25" customHeight="1">
      <c r="X818" s="267"/>
    </row>
    <row r="819" spans="24:24" ht="17.25" customHeight="1">
      <c r="X819" s="267"/>
    </row>
    <row r="820" spans="24:24" ht="17.25" customHeight="1">
      <c r="X820" s="267"/>
    </row>
    <row r="821" spans="24:24" ht="17.25" customHeight="1">
      <c r="X821" s="267"/>
    </row>
    <row r="822" spans="24:24" ht="17.25" customHeight="1">
      <c r="X822" s="267"/>
    </row>
    <row r="823" spans="24:24" ht="17.25" customHeight="1">
      <c r="X823" s="267"/>
    </row>
    <row r="824" spans="24:24" ht="17.25" customHeight="1">
      <c r="X824" s="267"/>
    </row>
    <row r="825" spans="24:24" ht="17.25" customHeight="1">
      <c r="X825" s="267"/>
    </row>
    <row r="826" spans="24:24" ht="17.25" customHeight="1">
      <c r="X826" s="267"/>
    </row>
    <row r="827" spans="24:24" ht="17.25" customHeight="1">
      <c r="X827" s="267"/>
    </row>
    <row r="828" spans="24:24" ht="17.25" customHeight="1">
      <c r="X828" s="267"/>
    </row>
    <row r="829" spans="24:24" ht="17.25" customHeight="1">
      <c r="X829" s="267"/>
    </row>
    <row r="830" spans="24:24" ht="17.25" customHeight="1">
      <c r="X830" s="267"/>
    </row>
    <row r="831" spans="24:24" ht="17.25" customHeight="1">
      <c r="X831" s="267"/>
    </row>
    <row r="832" spans="24:24" ht="17.25" customHeight="1">
      <c r="X832" s="267"/>
    </row>
    <row r="833" spans="24:24" ht="17.25" customHeight="1">
      <c r="X833" s="267"/>
    </row>
    <row r="834" spans="24:24" ht="17.25" customHeight="1">
      <c r="X834" s="267"/>
    </row>
    <row r="835" spans="24:24" ht="17.25" customHeight="1">
      <c r="X835" s="267"/>
    </row>
    <row r="836" spans="24:24" ht="17.25" customHeight="1">
      <c r="X836" s="267"/>
    </row>
    <row r="837" spans="24:24" ht="17.25" customHeight="1">
      <c r="X837" s="267"/>
    </row>
    <row r="838" spans="24:24" ht="17.25" customHeight="1">
      <c r="X838" s="267"/>
    </row>
    <row r="839" spans="24:24" ht="17.25" customHeight="1">
      <c r="X839" s="267"/>
    </row>
    <row r="840" spans="24:24" ht="17.25" customHeight="1">
      <c r="X840" s="267"/>
    </row>
    <row r="841" spans="24:24" ht="17.25" customHeight="1">
      <c r="X841" s="267"/>
    </row>
    <row r="842" spans="24:24" ht="17.25" customHeight="1">
      <c r="X842" s="267"/>
    </row>
    <row r="843" spans="24:24" ht="17.25" customHeight="1">
      <c r="X843" s="267"/>
    </row>
    <row r="844" spans="24:24" ht="17.25" customHeight="1">
      <c r="X844" s="267"/>
    </row>
    <row r="845" spans="24:24" ht="17.25" customHeight="1">
      <c r="X845" s="267"/>
    </row>
    <row r="846" spans="24:24" ht="17.25" customHeight="1">
      <c r="X846" s="267"/>
    </row>
    <row r="847" spans="24:24" ht="17.25" customHeight="1">
      <c r="X847" s="267"/>
    </row>
    <row r="848" spans="24:24" ht="17.25" customHeight="1">
      <c r="X848" s="267"/>
    </row>
    <row r="849" spans="24:24" ht="17.25" customHeight="1">
      <c r="X849" s="267"/>
    </row>
    <row r="850" spans="24:24" ht="17.25" customHeight="1">
      <c r="X850" s="267"/>
    </row>
    <row r="851" spans="24:24" ht="17.25" customHeight="1">
      <c r="X851" s="267"/>
    </row>
    <row r="852" spans="24:24" ht="17.25" customHeight="1">
      <c r="X852" s="267"/>
    </row>
    <row r="853" spans="24:24" ht="17.25" customHeight="1">
      <c r="X853" s="267"/>
    </row>
    <row r="854" spans="24:24" ht="17.25" customHeight="1">
      <c r="X854" s="267"/>
    </row>
    <row r="855" spans="24:24" ht="17.25" customHeight="1">
      <c r="X855" s="267"/>
    </row>
    <row r="856" spans="24:24" ht="17.25" customHeight="1">
      <c r="X856" s="267"/>
    </row>
    <row r="857" spans="24:24" ht="17.25" customHeight="1">
      <c r="X857" s="267"/>
    </row>
    <row r="858" spans="24:24" ht="17.25" customHeight="1">
      <c r="X858" s="267"/>
    </row>
    <row r="859" spans="24:24" ht="17.25" customHeight="1">
      <c r="X859" s="267"/>
    </row>
    <row r="860" spans="24:24" ht="17.25" customHeight="1">
      <c r="X860" s="267"/>
    </row>
    <row r="861" spans="24:24" ht="17.25" customHeight="1">
      <c r="X861" s="267"/>
    </row>
    <row r="862" spans="24:24" ht="17.25" customHeight="1">
      <c r="X862" s="267"/>
    </row>
    <row r="863" spans="24:24" ht="17.25" customHeight="1">
      <c r="X863" s="267"/>
    </row>
    <row r="864" spans="24:24" ht="17.25" customHeight="1">
      <c r="X864" s="267"/>
    </row>
    <row r="865" spans="24:24" ht="17.25" customHeight="1">
      <c r="X865" s="267"/>
    </row>
    <row r="866" spans="24:24" ht="17.25" customHeight="1">
      <c r="X866" s="267"/>
    </row>
    <row r="867" spans="24:24" ht="17.25" customHeight="1">
      <c r="X867" s="267"/>
    </row>
    <row r="868" spans="24:24" ht="17.25" customHeight="1">
      <c r="X868" s="267"/>
    </row>
    <row r="869" spans="24:24" ht="17.25" customHeight="1">
      <c r="X869" s="267"/>
    </row>
    <row r="870" spans="24:24" ht="17.25" customHeight="1">
      <c r="X870" s="267"/>
    </row>
    <row r="871" spans="24:24" ht="17.25" customHeight="1">
      <c r="X871" s="267"/>
    </row>
    <row r="872" spans="24:24" ht="17.25" customHeight="1">
      <c r="X872" s="267"/>
    </row>
    <row r="873" spans="24:24" ht="17.25" customHeight="1">
      <c r="X873" s="267"/>
    </row>
    <row r="874" spans="24:24" ht="17.25" customHeight="1">
      <c r="X874" s="267"/>
    </row>
    <row r="875" spans="24:24" ht="17.25" customHeight="1">
      <c r="X875" s="267"/>
    </row>
    <row r="876" spans="24:24" ht="17.25" customHeight="1">
      <c r="X876" s="267"/>
    </row>
    <row r="877" spans="24:24" ht="17.25" customHeight="1">
      <c r="X877" s="267"/>
    </row>
    <row r="878" spans="24:24" ht="17.25" customHeight="1">
      <c r="X878" s="267"/>
    </row>
    <row r="879" spans="24:24" ht="17.25" customHeight="1">
      <c r="X879" s="267"/>
    </row>
    <row r="880" spans="24:24" ht="17.25" customHeight="1">
      <c r="X880" s="267"/>
    </row>
    <row r="881" spans="24:24" ht="17.25" customHeight="1">
      <c r="X881" s="267"/>
    </row>
    <row r="882" spans="24:24" ht="17.25" customHeight="1">
      <c r="X882" s="267"/>
    </row>
    <row r="883" spans="24:24" ht="17.25" customHeight="1">
      <c r="X883" s="267"/>
    </row>
    <row r="884" spans="24:24" ht="17.25" customHeight="1">
      <c r="X884" s="267"/>
    </row>
    <row r="885" spans="24:24" ht="17.25" customHeight="1">
      <c r="X885" s="267"/>
    </row>
    <row r="886" spans="24:24" ht="17.25" customHeight="1">
      <c r="X886" s="267"/>
    </row>
    <row r="887" spans="24:24" ht="17.25" customHeight="1">
      <c r="X887" s="267"/>
    </row>
    <row r="888" spans="24:24" ht="17.25" customHeight="1">
      <c r="X888" s="267"/>
    </row>
    <row r="889" spans="24:24" ht="17.25" customHeight="1">
      <c r="X889" s="267"/>
    </row>
    <row r="890" spans="24:24" ht="17.25" customHeight="1">
      <c r="X890" s="267"/>
    </row>
    <row r="891" spans="24:24" ht="17.25" customHeight="1">
      <c r="X891" s="267"/>
    </row>
    <row r="892" spans="24:24" ht="17.25" customHeight="1">
      <c r="X892" s="267"/>
    </row>
    <row r="893" spans="24:24" ht="17.25" customHeight="1">
      <c r="X893" s="267"/>
    </row>
    <row r="894" spans="24:24" ht="17.25" customHeight="1">
      <c r="X894" s="267"/>
    </row>
    <row r="895" spans="24:24" ht="17.25" customHeight="1">
      <c r="X895" s="267"/>
    </row>
    <row r="896" spans="24:24" ht="17.25" customHeight="1">
      <c r="X896" s="267"/>
    </row>
    <row r="897" spans="24:24" ht="17.25" customHeight="1">
      <c r="X897" s="267"/>
    </row>
    <row r="898" spans="24:24" ht="17.25" customHeight="1">
      <c r="X898" s="267"/>
    </row>
    <row r="899" spans="24:24" ht="17.25" customHeight="1">
      <c r="X899" s="267"/>
    </row>
    <row r="900" spans="24:24" ht="17.25" customHeight="1">
      <c r="X900" s="267"/>
    </row>
    <row r="901" spans="24:24" ht="17.25" customHeight="1">
      <c r="X901" s="267"/>
    </row>
    <row r="902" spans="24:24" ht="17.25" customHeight="1">
      <c r="X902" s="267"/>
    </row>
    <row r="903" spans="24:24" ht="17.25" customHeight="1">
      <c r="X903" s="267"/>
    </row>
    <row r="904" spans="24:24" ht="17.25" customHeight="1">
      <c r="X904" s="267"/>
    </row>
    <row r="905" spans="24:24" ht="17.25" customHeight="1">
      <c r="X905" s="267"/>
    </row>
    <row r="906" spans="24:24" ht="17.25" customHeight="1">
      <c r="X906" s="267"/>
    </row>
    <row r="907" spans="24:24" ht="17.25" customHeight="1">
      <c r="X907" s="267"/>
    </row>
    <row r="908" spans="24:24" ht="17.25" customHeight="1">
      <c r="X908" s="267"/>
    </row>
    <row r="909" spans="24:24" ht="17.25" customHeight="1">
      <c r="X909" s="267"/>
    </row>
    <row r="910" spans="24:24" ht="17.25" customHeight="1">
      <c r="X910" s="267"/>
    </row>
    <row r="911" spans="24:24" ht="17.25" customHeight="1">
      <c r="X911" s="267"/>
    </row>
    <row r="912" spans="24:24" ht="17.25" customHeight="1">
      <c r="X912" s="267"/>
    </row>
    <row r="913" spans="24:24" ht="17.25" customHeight="1">
      <c r="X913" s="267"/>
    </row>
    <row r="914" spans="24:24" ht="17.25" customHeight="1">
      <c r="X914" s="267"/>
    </row>
    <row r="915" spans="24:24" ht="17.25" customHeight="1">
      <c r="X915" s="267"/>
    </row>
    <row r="916" spans="24:24" ht="17.25" customHeight="1">
      <c r="X916" s="267"/>
    </row>
    <row r="917" spans="24:24" ht="17.25" customHeight="1">
      <c r="X917" s="267"/>
    </row>
    <row r="918" spans="24:24" ht="17.25" customHeight="1">
      <c r="X918" s="267"/>
    </row>
    <row r="919" spans="24:24" ht="17.25" customHeight="1">
      <c r="X919" s="267"/>
    </row>
    <row r="920" spans="24:24" ht="17.25" customHeight="1">
      <c r="X920" s="267"/>
    </row>
    <row r="921" spans="24:24" ht="17.25" customHeight="1">
      <c r="X921" s="267"/>
    </row>
    <row r="922" spans="24:24" ht="17.25" customHeight="1">
      <c r="X922" s="267"/>
    </row>
    <row r="923" spans="24:24" ht="17.25" customHeight="1">
      <c r="X923" s="267"/>
    </row>
    <row r="924" spans="24:24" ht="17.25" customHeight="1">
      <c r="X924" s="267"/>
    </row>
    <row r="925" spans="24:24" ht="17.25" customHeight="1">
      <c r="X925" s="267"/>
    </row>
    <row r="926" spans="24:24" ht="17.25" customHeight="1">
      <c r="X926" s="267"/>
    </row>
    <row r="927" spans="24:24" ht="17.25" customHeight="1">
      <c r="X927" s="267"/>
    </row>
    <row r="928" spans="24:24" ht="17.25" customHeight="1">
      <c r="X928" s="267"/>
    </row>
    <row r="929" spans="24:24" ht="17.25" customHeight="1">
      <c r="X929" s="267"/>
    </row>
    <row r="930" spans="24:24" ht="17.25" customHeight="1">
      <c r="X930" s="267"/>
    </row>
    <row r="931" spans="24:24" ht="17.25" customHeight="1">
      <c r="X931" s="267"/>
    </row>
    <row r="932" spans="24:24" ht="17.25" customHeight="1">
      <c r="X932" s="267"/>
    </row>
    <row r="933" spans="24:24" ht="17.25" customHeight="1">
      <c r="X933" s="267"/>
    </row>
    <row r="934" spans="24:24" ht="17.25" customHeight="1">
      <c r="X934" s="267"/>
    </row>
    <row r="935" spans="24:24" ht="17.25" customHeight="1">
      <c r="X935" s="267"/>
    </row>
    <row r="936" spans="24:24" ht="17.25" customHeight="1">
      <c r="X936" s="267"/>
    </row>
    <row r="937" spans="24:24" ht="17.25" customHeight="1">
      <c r="X937" s="267"/>
    </row>
    <row r="938" spans="24:24" ht="17.25" customHeight="1">
      <c r="X938" s="267"/>
    </row>
    <row r="939" spans="24:24" ht="17.25" customHeight="1">
      <c r="X939" s="267"/>
    </row>
    <row r="940" spans="24:24" ht="17.25" customHeight="1">
      <c r="X940" s="267"/>
    </row>
    <row r="941" spans="24:24" ht="17.25" customHeight="1">
      <c r="X941" s="267"/>
    </row>
    <row r="942" spans="24:24" ht="17.25" customHeight="1">
      <c r="X942" s="267"/>
    </row>
    <row r="943" spans="24:24" ht="17.25" customHeight="1">
      <c r="X943" s="267"/>
    </row>
    <row r="944" spans="24:24" ht="17.25" customHeight="1">
      <c r="X944" s="267"/>
    </row>
    <row r="945" spans="24:24" ht="17.25" customHeight="1">
      <c r="X945" s="267"/>
    </row>
    <row r="946" spans="24:24" ht="17.25" customHeight="1">
      <c r="X946" s="267"/>
    </row>
    <row r="947" spans="24:24" ht="17.25" customHeight="1">
      <c r="X947" s="267"/>
    </row>
    <row r="948" spans="24:24" ht="17.25" customHeight="1">
      <c r="X948" s="267"/>
    </row>
    <row r="949" spans="24:24" ht="17.25" customHeight="1">
      <c r="X949" s="267"/>
    </row>
    <row r="950" spans="24:24" ht="17.25" customHeight="1">
      <c r="X950" s="267"/>
    </row>
    <row r="951" spans="24:24" ht="17.25" customHeight="1">
      <c r="X951" s="267"/>
    </row>
    <row r="952" spans="24:24" ht="17.25" customHeight="1">
      <c r="X952" s="267"/>
    </row>
    <row r="953" spans="24:24" ht="17.25" customHeight="1">
      <c r="X953" s="267"/>
    </row>
    <row r="954" spans="24:24" ht="17.25" customHeight="1">
      <c r="X954" s="267"/>
    </row>
    <row r="955" spans="24:24" ht="17.25" customHeight="1">
      <c r="X955" s="267"/>
    </row>
    <row r="956" spans="24:24" ht="17.25" customHeight="1">
      <c r="X956" s="267"/>
    </row>
    <row r="957" spans="24:24" ht="17.25" customHeight="1">
      <c r="X957" s="267"/>
    </row>
    <row r="958" spans="24:24" ht="17.25" customHeight="1">
      <c r="X958" s="267"/>
    </row>
    <row r="959" spans="24:24" ht="17.25" customHeight="1">
      <c r="X959" s="267"/>
    </row>
    <row r="960" spans="24:24" ht="17.25" customHeight="1">
      <c r="X960" s="267"/>
    </row>
    <row r="961" spans="24:24" ht="17.25" customHeight="1">
      <c r="X961" s="267"/>
    </row>
    <row r="962" spans="24:24" ht="17.25" customHeight="1">
      <c r="X962" s="267"/>
    </row>
    <row r="963" spans="24:24" ht="17.25" customHeight="1">
      <c r="X963" s="267"/>
    </row>
    <row r="964" spans="24:24" ht="17.25" customHeight="1">
      <c r="X964" s="267"/>
    </row>
    <row r="965" spans="24:24" ht="17.25" customHeight="1">
      <c r="X965" s="267"/>
    </row>
    <row r="966" spans="24:24" ht="17.25" customHeight="1">
      <c r="X966" s="267"/>
    </row>
    <row r="967" spans="24:24" ht="17.25" customHeight="1">
      <c r="X967" s="267"/>
    </row>
    <row r="968" spans="24:24" ht="17.25" customHeight="1">
      <c r="X968" s="267"/>
    </row>
    <row r="969" spans="24:24" ht="17.25" customHeight="1">
      <c r="X969" s="267"/>
    </row>
    <row r="970" spans="24:24" ht="17.25" customHeight="1">
      <c r="X970" s="267"/>
    </row>
    <row r="971" spans="24:24" ht="17.25" customHeight="1">
      <c r="X971" s="267"/>
    </row>
    <row r="972" spans="24:24" ht="17.25" customHeight="1">
      <c r="X972" s="267"/>
    </row>
    <row r="973" spans="24:24" ht="17.25" customHeight="1">
      <c r="X973" s="267"/>
    </row>
    <row r="974" spans="24:24" ht="17.25" customHeight="1">
      <c r="X974" s="267"/>
    </row>
    <row r="975" spans="24:24" ht="17.25" customHeight="1">
      <c r="X975" s="267"/>
    </row>
    <row r="976" spans="24:24" ht="17.25" customHeight="1">
      <c r="X976" s="267"/>
    </row>
    <row r="977" spans="24:24" ht="17.25" customHeight="1">
      <c r="X977" s="267"/>
    </row>
    <row r="978" spans="24:24" ht="17.25" customHeight="1">
      <c r="X978" s="267"/>
    </row>
    <row r="979" spans="24:24" ht="17.25" customHeight="1">
      <c r="X979" s="267"/>
    </row>
    <row r="980" spans="24:24" ht="17.25" customHeight="1">
      <c r="X980" s="267"/>
    </row>
    <row r="981" spans="24:24" ht="17.25" customHeight="1">
      <c r="X981" s="267"/>
    </row>
    <row r="982" spans="24:24" ht="17.25" customHeight="1">
      <c r="X982" s="267"/>
    </row>
    <row r="983" spans="24:24" ht="17.25" customHeight="1">
      <c r="X983" s="267"/>
    </row>
    <row r="984" spans="24:24" ht="17.25" customHeight="1">
      <c r="X984" s="267"/>
    </row>
    <row r="985" spans="24:24" ht="17.25" customHeight="1">
      <c r="X985" s="267"/>
    </row>
    <row r="986" spans="24:24" ht="17.25" customHeight="1">
      <c r="X986" s="267"/>
    </row>
    <row r="987" spans="24:24" ht="17.25" customHeight="1">
      <c r="X987" s="267"/>
    </row>
    <row r="988" spans="24:24" ht="17.25" customHeight="1">
      <c r="X988" s="267"/>
    </row>
    <row r="989" spans="24:24" ht="17.25" customHeight="1">
      <c r="X989" s="267"/>
    </row>
    <row r="990" spans="24:24" ht="17.25" customHeight="1">
      <c r="X990" s="267"/>
    </row>
    <row r="991" spans="24:24" ht="17.25" customHeight="1">
      <c r="X991" s="267"/>
    </row>
    <row r="992" spans="24:24" ht="17.25" customHeight="1">
      <c r="X992" s="267"/>
    </row>
    <row r="993" spans="24:24" ht="17.25" customHeight="1">
      <c r="X993" s="267"/>
    </row>
    <row r="994" spans="24:24" ht="17.25" customHeight="1">
      <c r="X994" s="267"/>
    </row>
    <row r="995" spans="24:24" ht="17.25" customHeight="1">
      <c r="X995" s="267"/>
    </row>
    <row r="996" spans="24:24" ht="17.25" customHeight="1">
      <c r="X996" s="267"/>
    </row>
    <row r="997" spans="24:24" ht="17.25" customHeight="1">
      <c r="X997" s="267"/>
    </row>
    <row r="998" spans="24:24" ht="17.25" customHeight="1">
      <c r="X998" s="267"/>
    </row>
    <row r="999" spans="24:24" ht="17.25" customHeight="1">
      <c r="X999" s="267"/>
    </row>
    <row r="1000" spans="24:24" ht="17.25" customHeight="1">
      <c r="X1000" s="267"/>
    </row>
    <row r="1001" spans="24:24" ht="17.25" customHeight="1">
      <c r="X1001" s="267"/>
    </row>
    <row r="1002" spans="24:24" ht="17.25" customHeight="1">
      <c r="X1002" s="267"/>
    </row>
    <row r="1003" spans="24:24" ht="17.25" customHeight="1">
      <c r="X1003" s="267"/>
    </row>
    <row r="1004" spans="24:24" ht="17.25" customHeight="1">
      <c r="X1004" s="267"/>
    </row>
    <row r="1005" spans="24:24" ht="17.25" customHeight="1">
      <c r="X1005" s="267"/>
    </row>
    <row r="1006" spans="24:24" ht="17.25" customHeight="1">
      <c r="X1006" s="267"/>
    </row>
    <row r="1007" spans="24:24" ht="17.25" customHeight="1">
      <c r="X1007" s="267"/>
    </row>
    <row r="1008" spans="24:24" ht="17.25" customHeight="1">
      <c r="X1008" s="267"/>
    </row>
    <row r="1009" spans="24:24" ht="17.25" customHeight="1">
      <c r="X1009" s="267"/>
    </row>
    <row r="1010" spans="24:24" ht="17.25" customHeight="1">
      <c r="X1010" s="267"/>
    </row>
    <row r="1011" spans="24:24" ht="17.25" customHeight="1">
      <c r="X1011" s="267"/>
    </row>
    <row r="1012" spans="24:24" ht="17.25" customHeight="1">
      <c r="X1012" s="267"/>
    </row>
    <row r="1013" spans="24:24" ht="17.25" customHeight="1">
      <c r="X1013" s="267"/>
    </row>
    <row r="1014" spans="24:24" ht="17.25" customHeight="1">
      <c r="X1014" s="267"/>
    </row>
    <row r="1015" spans="24:24" ht="17.25" customHeight="1">
      <c r="X1015" s="267"/>
    </row>
    <row r="1016" spans="24:24" ht="17.25" customHeight="1">
      <c r="X1016" s="267"/>
    </row>
    <row r="1017" spans="24:24" ht="17.25" customHeight="1">
      <c r="X1017" s="267"/>
    </row>
    <row r="1018" spans="24:24" ht="17.25" customHeight="1">
      <c r="X1018" s="267"/>
    </row>
    <row r="1019" spans="24:24" ht="17.25" customHeight="1">
      <c r="X1019" s="267"/>
    </row>
    <row r="1020" spans="24:24" ht="17.25" customHeight="1">
      <c r="X1020" s="267"/>
    </row>
    <row r="1021" spans="24:24" ht="17.25" customHeight="1">
      <c r="X1021" s="267"/>
    </row>
    <row r="1022" spans="24:24" ht="17.25" customHeight="1">
      <c r="X1022" s="267"/>
    </row>
    <row r="1023" spans="24:24" ht="17.25" customHeight="1">
      <c r="X1023" s="267"/>
    </row>
    <row r="1024" spans="24:24" ht="17.25" customHeight="1">
      <c r="X1024" s="267"/>
    </row>
    <row r="1025" spans="24:24" ht="17.25" customHeight="1">
      <c r="X1025" s="267"/>
    </row>
    <row r="1026" spans="24:24" ht="17.25" customHeight="1">
      <c r="X1026" s="267"/>
    </row>
    <row r="1027" spans="24:24" ht="17.25" customHeight="1">
      <c r="X1027" s="267"/>
    </row>
    <row r="1028" spans="24:24" ht="17.25" customHeight="1">
      <c r="X1028" s="267"/>
    </row>
    <row r="1029" spans="24:24" ht="17.25" customHeight="1">
      <c r="X1029" s="267"/>
    </row>
    <row r="1030" spans="24:24" ht="17.25" customHeight="1">
      <c r="X1030" s="267"/>
    </row>
    <row r="1031" spans="24:24" ht="17.25" customHeight="1">
      <c r="X1031" s="267"/>
    </row>
    <row r="1032" spans="24:24" ht="17.25" customHeight="1">
      <c r="X1032" s="267"/>
    </row>
    <row r="1033" spans="24:24" ht="17.25" customHeight="1">
      <c r="X1033" s="267"/>
    </row>
    <row r="1034" spans="24:24" ht="17.25" customHeight="1">
      <c r="X1034" s="267"/>
    </row>
    <row r="1035" spans="24:24" ht="17.25" customHeight="1">
      <c r="X1035" s="267"/>
    </row>
    <row r="1036" spans="24:24" ht="17.25" customHeight="1">
      <c r="X1036" s="267"/>
    </row>
    <row r="1037" spans="24:24" ht="17.25" customHeight="1">
      <c r="X1037" s="267"/>
    </row>
    <row r="1038" spans="24:24" ht="17.25" customHeight="1">
      <c r="X1038" s="267"/>
    </row>
    <row r="1039" spans="24:24" ht="17.25" customHeight="1">
      <c r="X1039" s="267"/>
    </row>
    <row r="1040" spans="24:24" ht="17.25" customHeight="1">
      <c r="X1040" s="267"/>
    </row>
    <row r="1041" spans="24:24" ht="17.25" customHeight="1">
      <c r="X1041" s="267"/>
    </row>
    <row r="1042" spans="24:24" ht="17.25" customHeight="1">
      <c r="X1042" s="267"/>
    </row>
    <row r="1043" spans="24:24" ht="17.25" customHeight="1">
      <c r="X1043" s="267"/>
    </row>
    <row r="1044" spans="24:24" ht="17.25" customHeight="1">
      <c r="X1044" s="267"/>
    </row>
    <row r="1045" spans="24:24" ht="17.25" customHeight="1">
      <c r="X1045" s="267"/>
    </row>
    <row r="1046" spans="24:24" ht="17.25" customHeight="1">
      <c r="X1046" s="267"/>
    </row>
    <row r="1047" spans="24:24" ht="17.25" customHeight="1">
      <c r="X1047" s="267"/>
    </row>
    <row r="1048" spans="24:24" ht="17.25" customHeight="1">
      <c r="X1048" s="267"/>
    </row>
    <row r="1049" spans="24:24" ht="17.25" customHeight="1">
      <c r="X1049" s="267"/>
    </row>
    <row r="1050" spans="24:24" ht="17.25" customHeight="1">
      <c r="X1050" s="267"/>
    </row>
    <row r="1051" spans="24:24" ht="17.25" customHeight="1">
      <c r="X1051" s="267"/>
    </row>
    <row r="1052" spans="24:24" ht="17.25" customHeight="1">
      <c r="X1052" s="267"/>
    </row>
    <row r="1053" spans="24:24" ht="17.25" customHeight="1">
      <c r="X1053" s="267"/>
    </row>
    <row r="1054" spans="24:24" ht="17.25" customHeight="1">
      <c r="X1054" s="267"/>
    </row>
  </sheetData>
  <mergeCells count="1">
    <mergeCell ref="B54:AM54"/>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11" t="s">
        <v>41</v>
      </c>
      <c r="B3" s="611"/>
      <c r="C3" s="611"/>
      <c r="D3" s="611"/>
    </row>
    <row r="4" spans="1:7" ht="13.5" customHeight="1"/>
    <row r="5" spans="1:7" ht="0.75" customHeight="1"/>
    <row r="6" spans="1:7" ht="13.5" customHeight="1">
      <c r="A6" s="472" t="s">
        <v>333</v>
      </c>
      <c r="B6" s="3"/>
      <c r="C6" s="3"/>
      <c r="D6" s="3"/>
    </row>
    <row r="7" spans="1:7" ht="13.5" customHeight="1">
      <c r="A7" s="472" t="s">
        <v>334</v>
      </c>
      <c r="B7" s="3"/>
      <c r="C7" s="3"/>
      <c r="D7" s="3"/>
    </row>
    <row r="8" spans="1:7" ht="13.5" customHeight="1">
      <c r="A8" s="472" t="s">
        <v>335</v>
      </c>
      <c r="B8" s="3"/>
      <c r="C8" s="3"/>
      <c r="D8" s="3"/>
    </row>
    <row r="9" spans="1:7" ht="13.5" customHeight="1">
      <c r="A9" s="472" t="s">
        <v>336</v>
      </c>
      <c r="B9" s="3"/>
      <c r="C9" s="3"/>
      <c r="D9" s="3"/>
    </row>
    <row r="10" spans="1:7" ht="13.5" customHeight="1">
      <c r="A10" s="473"/>
    </row>
    <row r="11" spans="1:7" ht="17.25" customHeight="1">
      <c r="A11" s="474" t="s">
        <v>337</v>
      </c>
      <c r="B11" s="638" t="s">
        <v>338</v>
      </c>
      <c r="C11" s="638"/>
      <c r="D11" s="638"/>
    </row>
    <row r="12" spans="1:7" ht="17.25" customHeight="1">
      <c r="A12" s="474" t="s">
        <v>339</v>
      </c>
      <c r="B12" s="639">
        <f ca="1">TODAY()</f>
        <v>46027</v>
      </c>
      <c r="C12" s="639"/>
      <c r="D12" s="639"/>
    </row>
    <row r="13" spans="1:7" ht="4.5" customHeight="1"/>
    <row r="14" spans="1:7" ht="26.25" customHeight="1">
      <c r="B14" s="475" t="s">
        <v>340</v>
      </c>
      <c r="C14" s="476" t="s">
        <v>341</v>
      </c>
      <c r="D14" s="476" t="s">
        <v>342</v>
      </c>
    </row>
    <row r="15" spans="1:7" ht="4.5" customHeight="1"/>
    <row r="16" spans="1:7" ht="4.5" customHeight="1">
      <c r="G16" s="267"/>
    </row>
    <row r="17" spans="2:4" ht="17.25" customHeight="1">
      <c r="B17" s="477" t="s">
        <v>46</v>
      </c>
      <c r="C17" s="478"/>
      <c r="D17" s="479"/>
    </row>
    <row r="18" spans="2:4" ht="21.75" customHeight="1">
      <c r="B18" s="480" t="s">
        <v>343</v>
      </c>
      <c r="C18" s="481"/>
      <c r="D18" s="482"/>
    </row>
    <row r="19" spans="2:4" ht="21.75" customHeight="1">
      <c r="B19" s="477" t="s">
        <v>344</v>
      </c>
      <c r="C19" s="478"/>
      <c r="D19" s="483"/>
    </row>
    <row r="20" spans="2:4" ht="4.5" customHeight="1">
      <c r="B20" s="473"/>
      <c r="C20" s="484"/>
      <c r="D20" s="484"/>
    </row>
    <row r="21" spans="2:4" ht="17.25" customHeight="1">
      <c r="B21" s="485" t="s">
        <v>54</v>
      </c>
      <c r="C21" s="486"/>
      <c r="D21" s="487"/>
    </row>
    <row r="22" spans="2:4" ht="21.75" customHeight="1">
      <c r="B22" s="488" t="s">
        <v>243</v>
      </c>
      <c r="C22" s="489"/>
      <c r="D22" s="483"/>
    </row>
    <row r="23" spans="2:4" ht="4.5" customHeight="1">
      <c r="B23" s="473"/>
      <c r="C23" s="484"/>
      <c r="D23" s="484"/>
    </row>
    <row r="24" spans="2:4" ht="17.25" customHeight="1">
      <c r="B24" s="490" t="s">
        <v>81</v>
      </c>
      <c r="C24" s="491"/>
      <c r="D24" s="492"/>
    </row>
    <row r="25" spans="2:4" ht="21.75" customHeight="1">
      <c r="B25" s="493" t="s">
        <v>7</v>
      </c>
      <c r="C25" s="494"/>
      <c r="D25" s="483"/>
    </row>
    <row r="26" spans="2:4" ht="4.5" customHeight="1">
      <c r="B26" s="473"/>
      <c r="C26" s="484"/>
      <c r="D26" s="484"/>
    </row>
    <row r="27" spans="2:4" ht="17.25" customHeight="1">
      <c r="B27" s="495" t="s">
        <v>57</v>
      </c>
      <c r="C27" s="496"/>
      <c r="D27" s="496"/>
    </row>
    <row r="28" spans="2:4" ht="4.5" customHeight="1">
      <c r="B28" s="473"/>
      <c r="C28" s="484"/>
      <c r="D28" s="484"/>
    </row>
    <row r="29" spans="2:4" ht="17.25" customHeight="1">
      <c r="B29" s="497" t="s">
        <v>60</v>
      </c>
      <c r="C29" s="498"/>
      <c r="D29" s="499"/>
    </row>
    <row r="30" spans="2:4" ht="4.5" customHeight="1">
      <c r="B30" s="473"/>
      <c r="C30" s="484"/>
      <c r="D30" s="484"/>
    </row>
    <row r="31" spans="2:4" ht="17.25" customHeight="1">
      <c r="B31" s="500" t="s">
        <v>106</v>
      </c>
      <c r="C31" s="501"/>
      <c r="D31" s="502"/>
    </row>
    <row r="32" spans="2:4" ht="4.5" customHeight="1">
      <c r="B32" s="473"/>
      <c r="C32" s="484"/>
      <c r="D32" s="484"/>
    </row>
    <row r="33" spans="2:4" ht="17.25" customHeight="1">
      <c r="B33" s="503" t="s">
        <v>234</v>
      </c>
      <c r="C33" s="504"/>
      <c r="D33" s="423"/>
    </row>
    <row r="34" spans="2:4" ht="4.5" customHeight="1">
      <c r="B34" s="473"/>
      <c r="C34" s="484"/>
      <c r="D34" s="484"/>
    </row>
    <row r="35" spans="2:4" ht="17.25" customHeight="1">
      <c r="B35" s="505" t="s">
        <v>11</v>
      </c>
      <c r="C35" s="506"/>
      <c r="D35" s="507"/>
    </row>
    <row r="36" spans="2:4" ht="4.5" customHeight="1">
      <c r="B36" s="473"/>
      <c r="C36" s="484"/>
      <c r="D36" s="484"/>
    </row>
    <row r="37" spans="2:4" ht="18" customHeight="1">
      <c r="B37" s="508" t="s">
        <v>85</v>
      </c>
      <c r="C37" s="509"/>
      <c r="D37" s="510"/>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345</v>
      </c>
    </row>
    <row r="3" spans="2:4" ht="13.5" customHeight="1"/>
    <row r="4" spans="2:4" s="511" customFormat="1" ht="13.5" customHeight="1">
      <c r="B4" s="512"/>
      <c r="C4" s="512" t="s">
        <v>346</v>
      </c>
      <c r="D4" s="512" t="s">
        <v>347</v>
      </c>
    </row>
    <row r="5" spans="2:4" s="513" customFormat="1" ht="13.5" customHeight="1">
      <c r="B5" s="640" t="s">
        <v>348</v>
      </c>
      <c r="C5" s="515" t="s">
        <v>349</v>
      </c>
      <c r="D5" s="515" t="s">
        <v>350</v>
      </c>
    </row>
    <row r="6" spans="2:4" s="513" customFormat="1" ht="64.5" customHeight="1">
      <c r="B6" s="640"/>
      <c r="C6" s="516" t="s">
        <v>47</v>
      </c>
      <c r="D6" s="515" t="s">
        <v>351</v>
      </c>
    </row>
    <row r="7" spans="2:4" s="513" customFormat="1" ht="26.25" customHeight="1">
      <c r="B7" s="640" t="s">
        <v>352</v>
      </c>
      <c r="C7" s="514" t="s">
        <v>353</v>
      </c>
      <c r="D7" s="515" t="s">
        <v>354</v>
      </c>
    </row>
    <row r="8" spans="2:4" s="513" customFormat="1" ht="26.25" customHeight="1">
      <c r="B8" s="640"/>
      <c r="C8" s="516" t="s">
        <v>355</v>
      </c>
      <c r="D8" s="515" t="s">
        <v>356</v>
      </c>
    </row>
    <row r="9" spans="2:4" s="513" customFormat="1" ht="141" customHeight="1">
      <c r="B9" s="640" t="s">
        <v>357</v>
      </c>
      <c r="C9" s="516" t="s">
        <v>358</v>
      </c>
      <c r="D9" s="515" t="s">
        <v>359</v>
      </c>
    </row>
    <row r="10" spans="2:4" ht="51.75" customHeight="1">
      <c r="B10" s="640"/>
      <c r="C10" s="516" t="s">
        <v>360</v>
      </c>
      <c r="D10" s="515" t="s">
        <v>361</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9976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pierre bolusset</cp:lastModifiedBy>
  <cp:revision>150</cp:revision>
  <dcterms:created xsi:type="dcterms:W3CDTF">2019-12-05T19:16:13Z</dcterms:created>
  <dcterms:modified xsi:type="dcterms:W3CDTF">2026-01-05T10:32:15Z</dcterms:modified>
  <dc:language>fr-FR</dc:language>
</cp:coreProperties>
</file>