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202300"/>
  <mc:AlternateContent xmlns:mc="http://schemas.openxmlformats.org/markup-compatibility/2006">
    <mc:Choice Requires="x15">
      <x15ac:absPath xmlns:x15ac="http://schemas.microsoft.com/office/spreadsheetml/2010/11/ac" url="/Users/alexandre/Documents/LA HUTICA/PRODUCTION/"/>
    </mc:Choice>
  </mc:AlternateContent>
  <xr:revisionPtr revIDLastSave="0" documentId="8_{93345347-7C5C-F34E-85D5-25B79AA4FDAA}" xr6:coauthVersionLast="47" xr6:coauthVersionMax="47" xr10:uidLastSave="{00000000-0000-0000-0000-000000000000}"/>
  <bookViews>
    <workbookView xWindow="4340" yWindow="500" windowWidth="24460" windowHeight="17500" tabRatio="500" activeTab="1"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production!$A$1:$AZ$43</definedName>
    <definedName name="Print_Area" localSheetId="5">quantite_commandee!$A$1:$V$49</definedName>
    <definedName name="Print_Area" localSheetId="6">quantite_matiere!$A$1:$V$51</definedName>
    <definedName name="Print_Area" localSheetId="1">'tableau_des-recettes'!$A$1:$Y$89</definedName>
    <definedName name="_xlnm.Print_Area" localSheetId="16">cp_bl!$A:$I</definedName>
    <definedName name="_xlnm.Print_Area" localSheetId="17">cp_bl_print!$A:$K</definedName>
    <definedName name="_xlnm.Print_Area" localSheetId="1">'tableau_des-recettes'!$B$2:$X$131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10" i="2" l="1"/>
  <c r="R98" i="2"/>
  <c r="C97" i="2"/>
  <c r="R68" i="2"/>
  <c r="C56" i="2"/>
  <c r="R56" i="2"/>
  <c r="C53" i="2"/>
  <c r="C44" i="2"/>
  <c r="R32" i="2"/>
  <c r="C86" i="2"/>
  <c r="C85" i="2"/>
  <c r="C84" i="2"/>
  <c r="C83" i="2"/>
  <c r="C82" i="2"/>
  <c r="C81" i="2"/>
  <c r="U43" i="5"/>
  <c r="U44" i="5" s="1"/>
  <c r="U7" i="7" s="1"/>
  <c r="R45" i="2"/>
  <c r="R44" i="2"/>
  <c r="R43" i="2"/>
  <c r="R42" i="2"/>
  <c r="R41" i="2"/>
  <c r="L43" i="5"/>
  <c r="L44" i="5" s="1"/>
  <c r="L7" i="6" s="1"/>
  <c r="R38" i="1"/>
  <c r="R39" i="1"/>
  <c r="C32" i="2"/>
  <c r="C30" i="2"/>
  <c r="C29" i="2"/>
  <c r="C28" i="2"/>
  <c r="C26" i="2"/>
  <c r="U7" i="6" l="1"/>
  <c r="L7" i="7"/>
  <c r="AX38" i="1"/>
  <c r="AX39" i="1"/>
  <c r="L38" i="1"/>
  <c r="B1" i="1"/>
  <c r="C43" i="2"/>
  <c r="C42" i="2"/>
  <c r="C41" i="2"/>
  <c r="I5" i="7"/>
  <c r="R30" i="2" l="1"/>
  <c r="R29" i="2"/>
  <c r="R25" i="2"/>
  <c r="C129" i="2"/>
  <c r="C128" i="2"/>
  <c r="C127" i="2"/>
  <c r="C126" i="2"/>
  <c r="C125" i="2"/>
  <c r="C124" i="2"/>
  <c r="C123" i="2"/>
  <c r="C122" i="2"/>
  <c r="AA44" i="6"/>
  <c r="AA43" i="6"/>
  <c r="R31" i="2"/>
  <c r="R28" i="2"/>
  <c r="R27" i="2"/>
  <c r="R26" i="2"/>
  <c r="C10" i="2"/>
  <c r="R10" i="2"/>
  <c r="A1" i="19"/>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K1" i="17"/>
  <c r="B12" i="8"/>
  <c r="AL50" i="7"/>
  <c r="AG50" i="7"/>
  <c r="AE50" i="7"/>
  <c r="AC50" i="7"/>
  <c r="AS35" i="7"/>
  <c r="AS32" i="7"/>
  <c r="AX11" i="7"/>
  <c r="AX10" i="7"/>
  <c r="AN3" i="7"/>
  <c r="AD3" i="7"/>
  <c r="T3" i="7"/>
  <c r="AD2" i="7"/>
  <c r="AB2" i="7"/>
  <c r="AB5" i="7" s="1"/>
  <c r="AB6" i="7" s="1"/>
  <c r="T2" i="7"/>
  <c r="A1" i="7"/>
  <c r="AL48" i="6"/>
  <c r="AJ48" i="6"/>
  <c r="AI48" i="6"/>
  <c r="AG48" i="6"/>
  <c r="AE48" i="6"/>
  <c r="AC48" i="6"/>
  <c r="AS33" i="6"/>
  <c r="AS30" i="6"/>
  <c r="AN3" i="6"/>
  <c r="AD3" i="6"/>
  <c r="T3" i="6"/>
  <c r="AF2" i="6"/>
  <c r="AF5" i="6" s="1"/>
  <c r="AF6" i="6" s="1"/>
  <c r="AD2" i="6"/>
  <c r="AB2" i="6"/>
  <c r="AB5" i="6" s="1"/>
  <c r="AB6" i="6" s="1"/>
  <c r="T2" i="6"/>
  <c r="A1" i="6"/>
  <c r="AE44" i="5"/>
  <c r="AP43" i="5"/>
  <c r="AP44" i="5" s="1"/>
  <c r="AO43" i="5"/>
  <c r="AO44" i="5" s="1"/>
  <c r="AP7" i="7" s="1"/>
  <c r="AN43" i="5"/>
  <c r="AN44" i="5" s="1"/>
  <c r="AO7" i="7" s="1"/>
  <c r="AM43" i="5"/>
  <c r="AM44" i="5" s="1"/>
  <c r="AN7" i="7" s="1"/>
  <c r="AL43" i="5"/>
  <c r="AL44" i="5" s="1"/>
  <c r="AJ43" i="5"/>
  <c r="AJ44" i="5" s="1"/>
  <c r="AH43" i="5"/>
  <c r="AH44" i="5" s="1"/>
  <c r="AF43" i="5"/>
  <c r="AF44" i="5" s="1"/>
  <c r="AD43" i="5"/>
  <c r="AD44" i="5" s="1"/>
  <c r="AC43" i="5"/>
  <c r="AC44" i="5" s="1"/>
  <c r="Z43" i="5"/>
  <c r="Z44" i="5" s="1"/>
  <c r="X43" i="5"/>
  <c r="X44" i="5" s="1"/>
  <c r="X7" i="7" s="1"/>
  <c r="V43" i="5"/>
  <c r="V44" i="5" s="1"/>
  <c r="P43" i="5"/>
  <c r="P44" i="5" s="1"/>
  <c r="B43" i="5"/>
  <c r="B44" i="5" s="1"/>
  <c r="AS42" i="5"/>
  <c r="T13" i="5"/>
  <c r="N13" i="5"/>
  <c r="G13" i="5"/>
  <c r="D13" i="5"/>
  <c r="D43" i="5" s="1"/>
  <c r="D44" i="5" s="1"/>
  <c r="D7" i="6" s="1"/>
  <c r="C13" i="5"/>
  <c r="T12" i="5"/>
  <c r="N6" i="5"/>
  <c r="M6" i="5"/>
  <c r="R52" i="2" s="1"/>
  <c r="AB5" i="5"/>
  <c r="F5" i="5"/>
  <c r="AQ4" i="5"/>
  <c r="C4" i="5"/>
  <c r="G3" i="5"/>
  <c r="C3" i="5"/>
  <c r="AB2" i="5"/>
  <c r="D48" i="4"/>
  <c r="D47" i="4"/>
  <c r="D45" i="4"/>
  <c r="D40" i="4"/>
  <c r="H39" i="4"/>
  <c r="H38" i="4"/>
  <c r="H37" i="4"/>
  <c r="H36" i="4"/>
  <c r="H35" i="4"/>
  <c r="H33" i="4"/>
  <c r="H32" i="4"/>
  <c r="D32" i="4"/>
  <c r="H29" i="4"/>
  <c r="C20" i="4"/>
  <c r="E3" i="4"/>
  <c r="B1108" i="3"/>
  <c r="F1108" i="3" s="1"/>
  <c r="B1107" i="3"/>
  <c r="F1107" i="3" s="1"/>
  <c r="B1106" i="3"/>
  <c r="F1106" i="3" s="1"/>
  <c r="B1105" i="3"/>
  <c r="F1105" i="3" s="1"/>
  <c r="B1104" i="3"/>
  <c r="F1104" i="3" s="1"/>
  <c r="B1103" i="3"/>
  <c r="F1103" i="3" s="1"/>
  <c r="B1102" i="3"/>
  <c r="F1102" i="3" s="1"/>
  <c r="B1101" i="3"/>
  <c r="F1101" i="3" s="1"/>
  <c r="B1100" i="3"/>
  <c r="F1100" i="3" s="1"/>
  <c r="B1099" i="3"/>
  <c r="F1099" i="3" s="1"/>
  <c r="B1098" i="3"/>
  <c r="F1098" i="3" s="1"/>
  <c r="B1097" i="3"/>
  <c r="F1097" i="3" s="1"/>
  <c r="B1096" i="3"/>
  <c r="F1096" i="3" s="1"/>
  <c r="B1095" i="3"/>
  <c r="F1095" i="3" s="1"/>
  <c r="E1094" i="3"/>
  <c r="B1094" i="3"/>
  <c r="F1094" i="3" s="1"/>
  <c r="B1093" i="3"/>
  <c r="F1093" i="3" s="1"/>
  <c r="B1092" i="3"/>
  <c r="F1092" i="3" s="1"/>
  <c r="B1091" i="3"/>
  <c r="F1091" i="3" s="1"/>
  <c r="B1090" i="3"/>
  <c r="F1090" i="3" s="1"/>
  <c r="B1089" i="3"/>
  <c r="F1089" i="3" s="1"/>
  <c r="B1088" i="3"/>
  <c r="F1088" i="3" s="1"/>
  <c r="B1087" i="3"/>
  <c r="F1087" i="3" s="1"/>
  <c r="B1086" i="3"/>
  <c r="F1086" i="3" s="1"/>
  <c r="B1085" i="3"/>
  <c r="F1085" i="3" s="1"/>
  <c r="B1084" i="3"/>
  <c r="F1084" i="3" s="1"/>
  <c r="B1083" i="3"/>
  <c r="F1083" i="3" s="1"/>
  <c r="B1082" i="3"/>
  <c r="B1109" i="3" s="1"/>
  <c r="B1078" i="3"/>
  <c r="F1078" i="3" s="1"/>
  <c r="B1072" i="3"/>
  <c r="F1072" i="3" s="1"/>
  <c r="B1071" i="3"/>
  <c r="F1071" i="3" s="1"/>
  <c r="B1070" i="3"/>
  <c r="F1070" i="3" s="1"/>
  <c r="B1069" i="3"/>
  <c r="F1069" i="3" s="1"/>
  <c r="B1068" i="3"/>
  <c r="F1068" i="3" s="1"/>
  <c r="B1067" i="3"/>
  <c r="F1067" i="3" s="1"/>
  <c r="B1066" i="3"/>
  <c r="F1066" i="3" s="1"/>
  <c r="B1065" i="3"/>
  <c r="F1065" i="3" s="1"/>
  <c r="B1064" i="3"/>
  <c r="F1064" i="3" s="1"/>
  <c r="B1063" i="3"/>
  <c r="F1063" i="3" s="1"/>
  <c r="B1062" i="3"/>
  <c r="F1062" i="3" s="1"/>
  <c r="B1061" i="3"/>
  <c r="F1061" i="3" s="1"/>
  <c r="B1060" i="3"/>
  <c r="F1060" i="3" s="1"/>
  <c r="B1059" i="3"/>
  <c r="F1059" i="3" s="1"/>
  <c r="E1058" i="3"/>
  <c r="B1058" i="3"/>
  <c r="F1058" i="3" s="1"/>
  <c r="B1057" i="3"/>
  <c r="F1057" i="3" s="1"/>
  <c r="B1056" i="3"/>
  <c r="F1056" i="3" s="1"/>
  <c r="B1055" i="3"/>
  <c r="F1055" i="3" s="1"/>
  <c r="B1054" i="3"/>
  <c r="F1054" i="3" s="1"/>
  <c r="B1053" i="3"/>
  <c r="F1053" i="3" s="1"/>
  <c r="B1052" i="3"/>
  <c r="F1052" i="3" s="1"/>
  <c r="B1051" i="3"/>
  <c r="F1051" i="3" s="1"/>
  <c r="B1050" i="3"/>
  <c r="F1050" i="3" s="1"/>
  <c r="B1049" i="3"/>
  <c r="F1049" i="3" s="1"/>
  <c r="B1048" i="3"/>
  <c r="F1048" i="3" s="1"/>
  <c r="B1047" i="3"/>
  <c r="F1047" i="3" s="1"/>
  <c r="B1046" i="3"/>
  <c r="B1073" i="3" s="1"/>
  <c r="B1042" i="3"/>
  <c r="F1042" i="3" s="1"/>
  <c r="B1036" i="3"/>
  <c r="F1036" i="3" s="1"/>
  <c r="B1035" i="3"/>
  <c r="F1035" i="3" s="1"/>
  <c r="B1034" i="3"/>
  <c r="F1034" i="3" s="1"/>
  <c r="B1033" i="3"/>
  <c r="F1033" i="3" s="1"/>
  <c r="B1032" i="3"/>
  <c r="F1032" i="3" s="1"/>
  <c r="B1031" i="3"/>
  <c r="F1031" i="3" s="1"/>
  <c r="B1030" i="3"/>
  <c r="F1030" i="3" s="1"/>
  <c r="B1029" i="3"/>
  <c r="F1029" i="3" s="1"/>
  <c r="B1028" i="3"/>
  <c r="F1028" i="3" s="1"/>
  <c r="B1027" i="3"/>
  <c r="F1027" i="3" s="1"/>
  <c r="B1026" i="3"/>
  <c r="F1026" i="3" s="1"/>
  <c r="B1025" i="3"/>
  <c r="F1025" i="3" s="1"/>
  <c r="B1024" i="3"/>
  <c r="F1024" i="3" s="1"/>
  <c r="B1023" i="3"/>
  <c r="F1023" i="3" s="1"/>
  <c r="E1022" i="3"/>
  <c r="B1022" i="3"/>
  <c r="F1022" i="3" s="1"/>
  <c r="B1021" i="3"/>
  <c r="F1021" i="3" s="1"/>
  <c r="B1020" i="3"/>
  <c r="F1020" i="3" s="1"/>
  <c r="B1019" i="3"/>
  <c r="F1019" i="3" s="1"/>
  <c r="B1018" i="3"/>
  <c r="F1018" i="3" s="1"/>
  <c r="B1017" i="3"/>
  <c r="F1017" i="3" s="1"/>
  <c r="B1016" i="3"/>
  <c r="F1016" i="3" s="1"/>
  <c r="B1015" i="3"/>
  <c r="F1015" i="3" s="1"/>
  <c r="B1014" i="3"/>
  <c r="F1014" i="3" s="1"/>
  <c r="B1013" i="3"/>
  <c r="F1013" i="3" s="1"/>
  <c r="B1012" i="3"/>
  <c r="F1012" i="3" s="1"/>
  <c r="B1011" i="3"/>
  <c r="F1011" i="3" s="1"/>
  <c r="B1010" i="3"/>
  <c r="B1037" i="3" s="1"/>
  <c r="B1006" i="3"/>
  <c r="F1006" i="3" s="1"/>
  <c r="B1000" i="3"/>
  <c r="F1000" i="3" s="1"/>
  <c r="B999" i="3"/>
  <c r="F999" i="3" s="1"/>
  <c r="B998" i="3"/>
  <c r="F998" i="3" s="1"/>
  <c r="B997" i="3"/>
  <c r="F997" i="3" s="1"/>
  <c r="B996" i="3"/>
  <c r="F996" i="3" s="1"/>
  <c r="B995" i="3"/>
  <c r="F995" i="3" s="1"/>
  <c r="B994" i="3"/>
  <c r="F994" i="3" s="1"/>
  <c r="B993" i="3"/>
  <c r="F993" i="3" s="1"/>
  <c r="B992" i="3"/>
  <c r="F992" i="3" s="1"/>
  <c r="B991" i="3"/>
  <c r="F991" i="3" s="1"/>
  <c r="B990" i="3"/>
  <c r="F990" i="3" s="1"/>
  <c r="B989" i="3"/>
  <c r="F989" i="3" s="1"/>
  <c r="B988" i="3"/>
  <c r="F988" i="3" s="1"/>
  <c r="B987" i="3"/>
  <c r="F987" i="3" s="1"/>
  <c r="E986" i="3"/>
  <c r="B986" i="3"/>
  <c r="F986" i="3" s="1"/>
  <c r="B985" i="3"/>
  <c r="F985" i="3" s="1"/>
  <c r="B984" i="3"/>
  <c r="F984" i="3" s="1"/>
  <c r="B983" i="3"/>
  <c r="F983" i="3" s="1"/>
  <c r="B982" i="3"/>
  <c r="F982" i="3" s="1"/>
  <c r="B981" i="3"/>
  <c r="F981" i="3" s="1"/>
  <c r="B980" i="3"/>
  <c r="F980" i="3" s="1"/>
  <c r="B979" i="3"/>
  <c r="F979" i="3" s="1"/>
  <c r="B978" i="3"/>
  <c r="F978" i="3" s="1"/>
  <c r="B977" i="3"/>
  <c r="F977" i="3" s="1"/>
  <c r="B976" i="3"/>
  <c r="F976" i="3" s="1"/>
  <c r="B975" i="3"/>
  <c r="F975" i="3" s="1"/>
  <c r="B974" i="3"/>
  <c r="B1001" i="3" s="1"/>
  <c r="B970" i="3"/>
  <c r="F970" i="3" s="1"/>
  <c r="B964" i="3"/>
  <c r="F964" i="3" s="1"/>
  <c r="B963" i="3"/>
  <c r="F963" i="3" s="1"/>
  <c r="B962" i="3"/>
  <c r="F962" i="3" s="1"/>
  <c r="B961" i="3"/>
  <c r="F961" i="3" s="1"/>
  <c r="B960" i="3"/>
  <c r="F960" i="3" s="1"/>
  <c r="B959" i="3"/>
  <c r="F959" i="3" s="1"/>
  <c r="B958" i="3"/>
  <c r="F958" i="3" s="1"/>
  <c r="B957" i="3"/>
  <c r="F957" i="3" s="1"/>
  <c r="B956" i="3"/>
  <c r="F956" i="3" s="1"/>
  <c r="B955" i="3"/>
  <c r="F955" i="3" s="1"/>
  <c r="B954" i="3"/>
  <c r="F954" i="3" s="1"/>
  <c r="B953" i="3"/>
  <c r="F953" i="3" s="1"/>
  <c r="B952" i="3"/>
  <c r="F952" i="3" s="1"/>
  <c r="B951" i="3"/>
  <c r="F951" i="3" s="1"/>
  <c r="E950" i="3"/>
  <c r="B950" i="3"/>
  <c r="F950" i="3" s="1"/>
  <c r="B949" i="3"/>
  <c r="F949" i="3" s="1"/>
  <c r="B948" i="3"/>
  <c r="F948" i="3" s="1"/>
  <c r="B947" i="3"/>
  <c r="F947" i="3" s="1"/>
  <c r="B946" i="3"/>
  <c r="F946" i="3" s="1"/>
  <c r="B945" i="3"/>
  <c r="F945" i="3" s="1"/>
  <c r="B944" i="3"/>
  <c r="F944" i="3" s="1"/>
  <c r="B943" i="3"/>
  <c r="F943" i="3" s="1"/>
  <c r="B942" i="3"/>
  <c r="F942" i="3" s="1"/>
  <c r="B941" i="3"/>
  <c r="F941" i="3" s="1"/>
  <c r="B940" i="3"/>
  <c r="F940" i="3" s="1"/>
  <c r="B939" i="3"/>
  <c r="F939" i="3" s="1"/>
  <c r="B938" i="3"/>
  <c r="B934" i="3"/>
  <c r="F934" i="3" s="1"/>
  <c r="B928" i="3"/>
  <c r="F928" i="3" s="1"/>
  <c r="B927" i="3"/>
  <c r="F927" i="3" s="1"/>
  <c r="B926" i="3"/>
  <c r="F926" i="3" s="1"/>
  <c r="B925" i="3"/>
  <c r="F925" i="3" s="1"/>
  <c r="B924" i="3"/>
  <c r="F924" i="3" s="1"/>
  <c r="B923" i="3"/>
  <c r="F923" i="3" s="1"/>
  <c r="B922" i="3"/>
  <c r="F922" i="3" s="1"/>
  <c r="B921" i="3"/>
  <c r="F921" i="3" s="1"/>
  <c r="B920" i="3"/>
  <c r="F920" i="3" s="1"/>
  <c r="B919" i="3"/>
  <c r="F919" i="3" s="1"/>
  <c r="B918" i="3"/>
  <c r="F918" i="3" s="1"/>
  <c r="B917" i="3"/>
  <c r="F917" i="3" s="1"/>
  <c r="B916" i="3"/>
  <c r="F916" i="3" s="1"/>
  <c r="B915" i="3"/>
  <c r="F915" i="3" s="1"/>
  <c r="E914" i="3"/>
  <c r="B914" i="3"/>
  <c r="F914" i="3" s="1"/>
  <c r="B913" i="3"/>
  <c r="F913" i="3" s="1"/>
  <c r="B912" i="3"/>
  <c r="F912" i="3" s="1"/>
  <c r="B911" i="3"/>
  <c r="F911" i="3" s="1"/>
  <c r="B910" i="3"/>
  <c r="F910" i="3" s="1"/>
  <c r="B909" i="3"/>
  <c r="F909" i="3" s="1"/>
  <c r="B908" i="3"/>
  <c r="F908" i="3" s="1"/>
  <c r="B907" i="3"/>
  <c r="F907" i="3" s="1"/>
  <c r="B906" i="3"/>
  <c r="F906" i="3" s="1"/>
  <c r="B905" i="3"/>
  <c r="F905" i="3" s="1"/>
  <c r="B904" i="3"/>
  <c r="F904" i="3" s="1"/>
  <c r="B903" i="3"/>
  <c r="F903" i="3" s="1"/>
  <c r="B902" i="3"/>
  <c r="B898" i="3"/>
  <c r="F898" i="3" s="1"/>
  <c r="B892" i="3"/>
  <c r="F892" i="3" s="1"/>
  <c r="B891" i="3"/>
  <c r="F891" i="3" s="1"/>
  <c r="B890" i="3"/>
  <c r="F890" i="3" s="1"/>
  <c r="B889" i="3"/>
  <c r="F889" i="3" s="1"/>
  <c r="B888" i="3"/>
  <c r="F888" i="3" s="1"/>
  <c r="B887" i="3"/>
  <c r="F887" i="3" s="1"/>
  <c r="B886" i="3"/>
  <c r="F886" i="3" s="1"/>
  <c r="B885" i="3"/>
  <c r="F885" i="3" s="1"/>
  <c r="B884" i="3"/>
  <c r="F884" i="3" s="1"/>
  <c r="B883" i="3"/>
  <c r="F883" i="3" s="1"/>
  <c r="B882" i="3"/>
  <c r="F882" i="3" s="1"/>
  <c r="B881" i="3"/>
  <c r="F881" i="3" s="1"/>
  <c r="B880" i="3"/>
  <c r="F880" i="3" s="1"/>
  <c r="B879" i="3"/>
  <c r="F879" i="3" s="1"/>
  <c r="E878" i="3"/>
  <c r="B878" i="3"/>
  <c r="F878" i="3" s="1"/>
  <c r="B877" i="3"/>
  <c r="F877" i="3" s="1"/>
  <c r="B876" i="3"/>
  <c r="F876" i="3" s="1"/>
  <c r="B875" i="3"/>
  <c r="F875" i="3" s="1"/>
  <c r="B874" i="3"/>
  <c r="F874" i="3" s="1"/>
  <c r="B873" i="3"/>
  <c r="F873" i="3" s="1"/>
  <c r="B872" i="3"/>
  <c r="F872" i="3" s="1"/>
  <c r="B871" i="3"/>
  <c r="F871" i="3" s="1"/>
  <c r="B870" i="3"/>
  <c r="F870" i="3" s="1"/>
  <c r="B869" i="3"/>
  <c r="F869" i="3" s="1"/>
  <c r="B868" i="3"/>
  <c r="F868" i="3" s="1"/>
  <c r="B867" i="3"/>
  <c r="F867" i="3" s="1"/>
  <c r="B866" i="3"/>
  <c r="B862" i="3"/>
  <c r="F862" i="3" s="1"/>
  <c r="B856" i="3"/>
  <c r="F856" i="3" s="1"/>
  <c r="B855" i="3"/>
  <c r="F855" i="3" s="1"/>
  <c r="B854" i="3"/>
  <c r="F854" i="3" s="1"/>
  <c r="B853" i="3"/>
  <c r="F853" i="3" s="1"/>
  <c r="B852" i="3"/>
  <c r="F852" i="3" s="1"/>
  <c r="B851" i="3"/>
  <c r="F851" i="3" s="1"/>
  <c r="B850" i="3"/>
  <c r="F850" i="3" s="1"/>
  <c r="B849" i="3"/>
  <c r="F849" i="3" s="1"/>
  <c r="B848" i="3"/>
  <c r="F848" i="3" s="1"/>
  <c r="B847" i="3"/>
  <c r="F847" i="3" s="1"/>
  <c r="B846" i="3"/>
  <c r="F846" i="3" s="1"/>
  <c r="B845" i="3"/>
  <c r="F845" i="3" s="1"/>
  <c r="B844" i="3"/>
  <c r="F844" i="3" s="1"/>
  <c r="B843" i="3"/>
  <c r="F843" i="3" s="1"/>
  <c r="E842" i="3"/>
  <c r="B842" i="3"/>
  <c r="F842" i="3" s="1"/>
  <c r="B841" i="3"/>
  <c r="F841" i="3" s="1"/>
  <c r="B840" i="3"/>
  <c r="F840" i="3" s="1"/>
  <c r="B839" i="3"/>
  <c r="F839" i="3" s="1"/>
  <c r="B838" i="3"/>
  <c r="F838" i="3" s="1"/>
  <c r="B837" i="3"/>
  <c r="F837" i="3" s="1"/>
  <c r="B836" i="3"/>
  <c r="F836" i="3" s="1"/>
  <c r="B835" i="3"/>
  <c r="F835" i="3" s="1"/>
  <c r="B834" i="3"/>
  <c r="F834" i="3" s="1"/>
  <c r="B833" i="3"/>
  <c r="F833" i="3" s="1"/>
  <c r="B832" i="3"/>
  <c r="F832" i="3" s="1"/>
  <c r="B831" i="3"/>
  <c r="F831" i="3" s="1"/>
  <c r="B830" i="3"/>
  <c r="B857" i="3" s="1"/>
  <c r="B826" i="3"/>
  <c r="F826" i="3" s="1"/>
  <c r="B820" i="3"/>
  <c r="F820" i="3" s="1"/>
  <c r="B819" i="3"/>
  <c r="F819" i="3" s="1"/>
  <c r="B818" i="3"/>
  <c r="F818" i="3" s="1"/>
  <c r="B817" i="3"/>
  <c r="F817" i="3" s="1"/>
  <c r="B816" i="3"/>
  <c r="F816" i="3" s="1"/>
  <c r="B815" i="3"/>
  <c r="F815" i="3" s="1"/>
  <c r="B814" i="3"/>
  <c r="F814" i="3" s="1"/>
  <c r="B813" i="3"/>
  <c r="F813" i="3" s="1"/>
  <c r="B812" i="3"/>
  <c r="F812" i="3" s="1"/>
  <c r="B811" i="3"/>
  <c r="F811" i="3" s="1"/>
  <c r="B810" i="3"/>
  <c r="F810" i="3" s="1"/>
  <c r="B809" i="3"/>
  <c r="F809" i="3" s="1"/>
  <c r="B808" i="3"/>
  <c r="F808" i="3" s="1"/>
  <c r="B807" i="3"/>
  <c r="F807" i="3" s="1"/>
  <c r="E806" i="3"/>
  <c r="B806" i="3"/>
  <c r="F806" i="3" s="1"/>
  <c r="B805" i="3"/>
  <c r="F805" i="3" s="1"/>
  <c r="B804" i="3"/>
  <c r="F804" i="3" s="1"/>
  <c r="B803" i="3"/>
  <c r="F803" i="3" s="1"/>
  <c r="B802" i="3"/>
  <c r="F802" i="3" s="1"/>
  <c r="B801" i="3"/>
  <c r="F801" i="3" s="1"/>
  <c r="B800" i="3"/>
  <c r="F800" i="3" s="1"/>
  <c r="B799" i="3"/>
  <c r="F799" i="3" s="1"/>
  <c r="B798" i="3"/>
  <c r="F798" i="3" s="1"/>
  <c r="B797" i="3"/>
  <c r="F797" i="3" s="1"/>
  <c r="B796" i="3"/>
  <c r="F796" i="3" s="1"/>
  <c r="B795" i="3"/>
  <c r="F795" i="3" s="1"/>
  <c r="B794" i="3"/>
  <c r="F794" i="3" s="1"/>
  <c r="F821" i="3" s="1"/>
  <c r="B790" i="3"/>
  <c r="F790" i="3" s="1"/>
  <c r="B784" i="3"/>
  <c r="F784" i="3" s="1"/>
  <c r="B783" i="3"/>
  <c r="F783" i="3" s="1"/>
  <c r="B782" i="3"/>
  <c r="F782" i="3" s="1"/>
  <c r="B781" i="3"/>
  <c r="F781" i="3" s="1"/>
  <c r="B780" i="3"/>
  <c r="F780" i="3" s="1"/>
  <c r="B779" i="3"/>
  <c r="F779" i="3" s="1"/>
  <c r="B778" i="3"/>
  <c r="F778" i="3" s="1"/>
  <c r="B777" i="3"/>
  <c r="F777" i="3" s="1"/>
  <c r="B776" i="3"/>
  <c r="F776" i="3" s="1"/>
  <c r="B775" i="3"/>
  <c r="F775" i="3" s="1"/>
  <c r="B774" i="3"/>
  <c r="F774" i="3" s="1"/>
  <c r="B773" i="3"/>
  <c r="F773" i="3" s="1"/>
  <c r="B772" i="3"/>
  <c r="F772" i="3" s="1"/>
  <c r="B771" i="3"/>
  <c r="F771" i="3" s="1"/>
  <c r="E770" i="3"/>
  <c r="B770" i="3"/>
  <c r="F770" i="3" s="1"/>
  <c r="B769" i="3"/>
  <c r="F769" i="3" s="1"/>
  <c r="B768" i="3"/>
  <c r="F768" i="3" s="1"/>
  <c r="B767" i="3"/>
  <c r="F767" i="3" s="1"/>
  <c r="B766" i="3"/>
  <c r="F766" i="3" s="1"/>
  <c r="B765" i="3"/>
  <c r="F765" i="3" s="1"/>
  <c r="B764" i="3"/>
  <c r="F764" i="3" s="1"/>
  <c r="B763" i="3"/>
  <c r="F763" i="3" s="1"/>
  <c r="B762" i="3"/>
  <c r="F762" i="3" s="1"/>
  <c r="B761" i="3"/>
  <c r="F761" i="3" s="1"/>
  <c r="B760" i="3"/>
  <c r="F760" i="3" s="1"/>
  <c r="B759" i="3"/>
  <c r="F759" i="3" s="1"/>
  <c r="B758" i="3"/>
  <c r="B785" i="3" s="1"/>
  <c r="B754" i="3"/>
  <c r="F754" i="3" s="1"/>
  <c r="B748" i="3"/>
  <c r="F748" i="3" s="1"/>
  <c r="B747" i="3"/>
  <c r="F747" i="3" s="1"/>
  <c r="B746" i="3"/>
  <c r="F746" i="3" s="1"/>
  <c r="B745" i="3"/>
  <c r="F745" i="3" s="1"/>
  <c r="B744" i="3"/>
  <c r="F744" i="3" s="1"/>
  <c r="B743" i="3"/>
  <c r="F743" i="3" s="1"/>
  <c r="B742" i="3"/>
  <c r="F742" i="3" s="1"/>
  <c r="B741" i="3"/>
  <c r="F741" i="3" s="1"/>
  <c r="B740" i="3"/>
  <c r="F740" i="3" s="1"/>
  <c r="B739" i="3"/>
  <c r="F739" i="3" s="1"/>
  <c r="B738" i="3"/>
  <c r="F738" i="3" s="1"/>
  <c r="B737" i="3"/>
  <c r="F737" i="3" s="1"/>
  <c r="B736" i="3"/>
  <c r="F736" i="3" s="1"/>
  <c r="B735" i="3"/>
  <c r="F735" i="3" s="1"/>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49" i="3" s="1"/>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G603" i="3"/>
  <c r="G602" i="3"/>
  <c r="F574" i="3"/>
  <c r="G567" i="3"/>
  <c r="G566" i="3"/>
  <c r="G531" i="3"/>
  <c r="G530" i="3"/>
  <c r="G495" i="3"/>
  <c r="G494" i="3"/>
  <c r="G459" i="3"/>
  <c r="G458" i="3"/>
  <c r="G423" i="3"/>
  <c r="G422" i="3"/>
  <c r="G387" i="3"/>
  <c r="G386" i="3"/>
  <c r="C353" i="3"/>
  <c r="G353" i="3" s="1"/>
  <c r="G351" i="3"/>
  <c r="G350" i="3"/>
  <c r="G348" i="3"/>
  <c r="G347" i="3"/>
  <c r="G344" i="3"/>
  <c r="G343" i="3"/>
  <c r="G342" i="3"/>
  <c r="G341" i="3"/>
  <c r="G337" i="3"/>
  <c r="G336" i="3"/>
  <c r="G335" i="3"/>
  <c r="G334" i="3"/>
  <c r="G333" i="3"/>
  <c r="G332" i="3"/>
  <c r="G331" i="3"/>
  <c r="G330" i="3"/>
  <c r="G329" i="3"/>
  <c r="G327" i="3"/>
  <c r="G326" i="3"/>
  <c r="G315" i="3"/>
  <c r="G314" i="3"/>
  <c r="G279" i="3"/>
  <c r="G278" i="3"/>
  <c r="G244" i="3"/>
  <c r="G241" i="3"/>
  <c r="G238" i="3"/>
  <c r="G237" i="3"/>
  <c r="G232" i="3"/>
  <c r="G231" i="3"/>
  <c r="G230" i="3"/>
  <c r="G220" i="3"/>
  <c r="F214" i="3"/>
  <c r="G208" i="3"/>
  <c r="G207" i="3"/>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G134" i="3"/>
  <c r="B105" i="3"/>
  <c r="G100" i="3"/>
  <c r="G99" i="3"/>
  <c r="B71" i="3"/>
  <c r="F71" i="3" s="1"/>
  <c r="B38" i="3"/>
  <c r="F38" i="3" s="1"/>
  <c r="B9" i="3"/>
  <c r="B8" i="3"/>
  <c r="B35" i="3" s="1"/>
  <c r="B4" i="3"/>
  <c r="B3" i="3"/>
  <c r="R99" i="2"/>
  <c r="C99" i="2"/>
  <c r="C98" i="2"/>
  <c r="R97" i="2"/>
  <c r="R96" i="2"/>
  <c r="C96" i="2"/>
  <c r="C95" i="2"/>
  <c r="R94" i="2"/>
  <c r="C94" i="2"/>
  <c r="C70" i="2"/>
  <c r="AC69" i="2"/>
  <c r="R69" i="2"/>
  <c r="C69" i="2"/>
  <c r="AC68" i="2"/>
  <c r="C68" i="2"/>
  <c r="AC67" i="2"/>
  <c r="R67" i="2"/>
  <c r="C67" i="2"/>
  <c r="AC66" i="2"/>
  <c r="R66" i="2"/>
  <c r="AC65" i="2"/>
  <c r="R58" i="2"/>
  <c r="C58" i="2"/>
  <c r="AC56" i="2"/>
  <c r="AC55" i="2"/>
  <c r="R55" i="2"/>
  <c r="C55" i="2"/>
  <c r="AC54" i="2"/>
  <c r="R54" i="2"/>
  <c r="C54" i="2"/>
  <c r="AC52" i="2"/>
  <c r="C52" i="2"/>
  <c r="AC27" i="2"/>
  <c r="AC26" i="2"/>
  <c r="AC25" i="2"/>
  <c r="AC24" i="2"/>
  <c r="C17" i="2"/>
  <c r="C16" i="2"/>
  <c r="C15" i="2"/>
  <c r="C13" i="2"/>
  <c r="C12" i="2"/>
  <c r="C11" i="2"/>
  <c r="D3" i="2"/>
  <c r="AL43" i="1"/>
  <c r="AJ43" i="1"/>
  <c r="BF40" i="1"/>
  <c r="AW39" i="1"/>
  <c r="AV39" i="1"/>
  <c r="AL39" i="1"/>
  <c r="AJ39" i="1"/>
  <c r="AH39" i="1"/>
  <c r="AG39" i="1"/>
  <c r="AB39" i="1"/>
  <c r="AA39" i="1"/>
  <c r="X39" i="1"/>
  <c r="W39" i="1"/>
  <c r="T39" i="1"/>
  <c r="S39" i="1"/>
  <c r="Q39" i="1"/>
  <c r="P39" i="1"/>
  <c r="O39" i="1"/>
  <c r="L39" i="1"/>
  <c r="K39" i="1"/>
  <c r="J39" i="1"/>
  <c r="H39" i="1"/>
  <c r="G39" i="1"/>
  <c r="E39" i="1"/>
  <c r="D39" i="1"/>
  <c r="BJ38" i="1"/>
  <c r="BF38" i="1"/>
  <c r="C66" i="2" l="1"/>
  <c r="C27" i="2"/>
  <c r="C43" i="5"/>
  <c r="C44" i="5" s="1"/>
  <c r="C7" i="7" s="1"/>
  <c r="F1082" i="3"/>
  <c r="F1109" i="3" s="1"/>
  <c r="T5" i="7"/>
  <c r="T6" i="7" s="1"/>
  <c r="M43" i="5"/>
  <c r="M44" i="5" s="1"/>
  <c r="M7" i="7" s="1"/>
  <c r="B821" i="3"/>
  <c r="F830" i="3"/>
  <c r="F857" i="3" s="1"/>
  <c r="AO7" i="6"/>
  <c r="F758" i="3"/>
  <c r="F785" i="3" s="1"/>
  <c r="F1046" i="3"/>
  <c r="F1073" i="3" s="1"/>
  <c r="AP7" i="6"/>
  <c r="F43" i="5"/>
  <c r="F44" i="5" s="1"/>
  <c r="F7" i="6" s="1"/>
  <c r="F1010" i="3"/>
  <c r="F1037" i="3" s="1"/>
  <c r="H43" i="5"/>
  <c r="H44" i="5" s="1"/>
  <c r="L238" i="17"/>
  <c r="F722" i="3"/>
  <c r="F749" i="3" s="1"/>
  <c r="AD5" i="6"/>
  <c r="AD6" i="6" s="1"/>
  <c r="X7" i="6"/>
  <c r="D7" i="7"/>
  <c r="T5" i="6"/>
  <c r="T6" i="6" s="1"/>
  <c r="AN7" i="6"/>
  <c r="AD5" i="7"/>
  <c r="AD6" i="7" s="1"/>
  <c r="F105" i="3"/>
  <c r="B140" i="3"/>
  <c r="Z7" i="6"/>
  <c r="Z7" i="7"/>
  <c r="B7" i="6"/>
  <c r="B7" i="7"/>
  <c r="B893" i="3"/>
  <c r="F866" i="3"/>
  <c r="F893" i="3" s="1"/>
  <c r="B965" i="3"/>
  <c r="F938" i="3"/>
  <c r="F965" i="3" s="1"/>
  <c r="F902" i="3"/>
  <c r="F929" i="3" s="1"/>
  <c r="B929" i="3"/>
  <c r="AF7" i="7"/>
  <c r="AF7" i="6"/>
  <c r="AF8" i="6" s="1"/>
  <c r="AH7" i="7"/>
  <c r="AH7" i="6"/>
  <c r="AD7" i="6"/>
  <c r="AD7" i="7"/>
  <c r="AQ7" i="7"/>
  <c r="AQ7" i="6"/>
  <c r="B641" i="3"/>
  <c r="F614" i="3"/>
  <c r="F641" i="3" s="1"/>
  <c r="J43" i="5"/>
  <c r="J44" i="5" s="1"/>
  <c r="K11" i="5"/>
  <c r="F974" i="3"/>
  <c r="F1001" i="3" s="1"/>
  <c r="T43" i="5"/>
  <c r="N43" i="5"/>
  <c r="N44" i="5" s="1"/>
  <c r="B713" i="3"/>
  <c r="P7" i="6"/>
  <c r="P7" i="7"/>
  <c r="F686" i="3"/>
  <c r="F713" i="3" s="1"/>
  <c r="AM7" i="7"/>
  <c r="AM7" i="6"/>
  <c r="V7" i="7"/>
  <c r="V7" i="6"/>
  <c r="L13" i="17"/>
  <c r="B14" i="1" s="1"/>
  <c r="R14" i="1" s="1"/>
  <c r="L6" i="17"/>
  <c r="B7" i="1" s="1"/>
  <c r="R7" i="1" s="1"/>
  <c r="L117" i="17"/>
  <c r="AK7" i="7"/>
  <c r="AK7" i="6"/>
  <c r="AB43" i="5"/>
  <c r="AB44" i="5" s="1"/>
  <c r="L26" i="17"/>
  <c r="B27" i="1" s="1"/>
  <c r="R27" i="1" s="1"/>
  <c r="L181" i="17"/>
  <c r="R43" i="5"/>
  <c r="R44" i="5" s="1"/>
  <c r="L470" i="17"/>
  <c r="L7" i="17"/>
  <c r="B8" i="1" s="1"/>
  <c r="R8" i="1" s="1"/>
  <c r="L74" i="17"/>
  <c r="L18" i="17"/>
  <c r="B19" i="1" s="1"/>
  <c r="R19" i="1" s="1"/>
  <c r="L9" i="17"/>
  <c r="B10" i="1" s="1"/>
  <c r="R10" i="1" s="1"/>
  <c r="L398" i="17"/>
  <c r="L381" i="17"/>
  <c r="L375" i="17"/>
  <c r="L363" i="17"/>
  <c r="L334" i="17"/>
  <c r="L317" i="17"/>
  <c r="L311" i="17"/>
  <c r="L299" i="17"/>
  <c r="L270" i="17"/>
  <c r="L253" i="17"/>
  <c r="L247" i="17"/>
  <c r="L235" i="17"/>
  <c r="L450" i="17"/>
  <c r="L421" i="17"/>
  <c r="L409" i="17"/>
  <c r="L403" i="17"/>
  <c r="L386" i="17"/>
  <c r="L357" i="17"/>
  <c r="L345" i="17"/>
  <c r="L339" i="17"/>
  <c r="L322" i="17"/>
  <c r="L293" i="17"/>
  <c r="L281" i="17"/>
  <c r="L275" i="17"/>
  <c r="L258" i="17"/>
  <c r="L229" i="17"/>
  <c r="L455" i="17"/>
  <c r="L431" i="17"/>
  <c r="L426" i="17"/>
  <c r="L367" i="17"/>
  <c r="L362" i="17"/>
  <c r="L303" i="17"/>
  <c r="L298" i="17"/>
  <c r="L239" i="17"/>
  <c r="L234" i="17"/>
  <c r="L73" i="17"/>
  <c r="L62" i="17"/>
  <c r="L57" i="17"/>
  <c r="L46" i="17"/>
  <c r="L41" i="17"/>
  <c r="L30" i="17"/>
  <c r="B31" i="1" s="1"/>
  <c r="R31" i="1" s="1"/>
  <c r="L25" i="17"/>
  <c r="B26" i="1" s="1"/>
  <c r="R26" i="1" s="1"/>
  <c r="L11" i="17"/>
  <c r="B12" i="1" s="1"/>
  <c r="R12" i="1" s="1"/>
  <c r="L2" i="17"/>
  <c r="B3" i="1" s="1"/>
  <c r="U3" i="1" s="1"/>
  <c r="L522" i="17"/>
  <c r="L479" i="17"/>
  <c r="L454" i="17"/>
  <c r="L430" i="17"/>
  <c r="L413" i="17"/>
  <c r="L407" i="17"/>
  <c r="L395" i="17"/>
  <c r="L366" i="17"/>
  <c r="L349" i="17"/>
  <c r="L343" i="17"/>
  <c r="L331" i="17"/>
  <c r="L267" i="17"/>
  <c r="L22" i="17"/>
  <c r="B23" i="1" s="1"/>
  <c r="R23" i="1" s="1"/>
  <c r="L213" i="17"/>
  <c r="L170" i="17"/>
  <c r="L149" i="17"/>
  <c r="L106" i="17"/>
  <c r="L85" i="17"/>
  <c r="L42" i="17"/>
  <c r="L302" i="17"/>
  <c r="L21" i="17"/>
  <c r="B22" i="1" s="1"/>
  <c r="R22" i="1" s="1"/>
  <c r="L15" i="17"/>
  <c r="B16" i="1" s="1"/>
  <c r="R16" i="1" s="1"/>
  <c r="L3" i="17"/>
  <c r="B4" i="1" s="1"/>
  <c r="R4" i="1" s="1"/>
  <c r="L279" i="17"/>
  <c r="L218" i="17"/>
  <c r="L197" i="17"/>
  <c r="L154" i="17"/>
  <c r="L133" i="17"/>
  <c r="L90" i="17"/>
  <c r="L285" i="17"/>
  <c r="L202" i="17"/>
  <c r="L186" i="17"/>
  <c r="L165" i="17"/>
  <c r="L122" i="17"/>
  <c r="L101" i="17"/>
  <c r="L58" i="17"/>
  <c r="L37" i="17"/>
  <c r="L17" i="17"/>
  <c r="B18" i="1" s="1"/>
  <c r="R18" i="1" s="1"/>
  <c r="L53" i="17"/>
  <c r="L69" i="17"/>
  <c r="L138" i="17"/>
  <c r="L78" i="17"/>
  <c r="L89" i="17"/>
  <c r="L94" i="17"/>
  <c r="L105" i="17"/>
  <c r="L110" i="17"/>
  <c r="L121" i="17"/>
  <c r="L126" i="17"/>
  <c r="L137" i="17"/>
  <c r="L142" i="17"/>
  <c r="L153" i="17"/>
  <c r="L158" i="17"/>
  <c r="L169" i="17"/>
  <c r="L174" i="17"/>
  <c r="L185" i="17"/>
  <c r="L190" i="17"/>
  <c r="L201" i="17"/>
  <c r="L206" i="17"/>
  <c r="L217" i="17"/>
  <c r="L222" i="17"/>
  <c r="L257" i="17"/>
  <c r="L262" i="17"/>
  <c r="L321" i="17"/>
  <c r="L326" i="17"/>
  <c r="L385" i="17"/>
  <c r="L390" i="17"/>
  <c r="L449" i="17"/>
  <c r="L501" i="17"/>
  <c r="L474" i="17"/>
  <c r="L495" i="17"/>
  <c r="L469" i="17"/>
  <c r="L427" i="17"/>
  <c r="L439" i="17"/>
  <c r="L445" i="17"/>
  <c r="L490" i="17"/>
  <c r="L533" i="17"/>
  <c r="L33" i="17"/>
  <c r="B34" i="1" s="1"/>
  <c r="R34" i="1" s="1"/>
  <c r="L38" i="17"/>
  <c r="L49" i="17"/>
  <c r="L54" i="17"/>
  <c r="L65" i="17"/>
  <c r="L70" i="17"/>
  <c r="L81" i="17"/>
  <c r="L86" i="17"/>
  <c r="L97" i="17"/>
  <c r="L102" i="17"/>
  <c r="L113" i="17"/>
  <c r="L118" i="17"/>
  <c r="L129" i="17"/>
  <c r="L134" i="17"/>
  <c r="L145" i="17"/>
  <c r="L150" i="17"/>
  <c r="L161" i="17"/>
  <c r="L166" i="17"/>
  <c r="L177" i="17"/>
  <c r="L182" i="17"/>
  <c r="L193" i="17"/>
  <c r="L198" i="17"/>
  <c r="L209" i="17"/>
  <c r="L214" i="17"/>
  <c r="L225" i="17"/>
  <c r="L230" i="17"/>
  <c r="L289" i="17"/>
  <c r="L294" i="17"/>
  <c r="L353" i="17"/>
  <c r="L358" i="17"/>
  <c r="L417" i="17"/>
  <c r="L422" i="17"/>
  <c r="L996" i="17"/>
  <c r="L992" i="17"/>
  <c r="L988" i="17"/>
  <c r="L984" i="17"/>
  <c r="L980" i="17"/>
  <c r="L976" i="17"/>
  <c r="L972" i="17"/>
  <c r="L968" i="17"/>
  <c r="L964" i="17"/>
  <c r="L960" i="17"/>
  <c r="L956" i="17"/>
  <c r="L952" i="17"/>
  <c r="L1000" i="17"/>
  <c r="L999" i="17"/>
  <c r="L995" i="17"/>
  <c r="L991" i="17"/>
  <c r="L987" i="17"/>
  <c r="L983" i="17"/>
  <c r="L979" i="17"/>
  <c r="L975" i="17"/>
  <c r="L971" i="17"/>
  <c r="L967" i="17"/>
  <c r="L963" i="17"/>
  <c r="L959" i="17"/>
  <c r="L955" i="17"/>
  <c r="L951" i="17"/>
  <c r="L947" i="17"/>
  <c r="L943" i="17"/>
  <c r="L939" i="17"/>
  <c r="L935" i="17"/>
  <c r="L931" i="17"/>
  <c r="L927" i="17"/>
  <c r="L923" i="17"/>
  <c r="L919" i="17"/>
  <c r="L915" i="17"/>
  <c r="L911" i="17"/>
  <c r="L907" i="17"/>
  <c r="L903" i="17"/>
  <c r="L899" i="17"/>
  <c r="L895" i="17"/>
  <c r="L891" i="17"/>
  <c r="L887" i="17"/>
  <c r="L883" i="17"/>
  <c r="L879" i="17"/>
  <c r="L875" i="17"/>
  <c r="L871" i="17"/>
  <c r="L867" i="17"/>
  <c r="L863" i="17"/>
  <c r="L859" i="17"/>
  <c r="L855" i="17"/>
  <c r="L998" i="17"/>
  <c r="L994" i="17"/>
  <c r="L990" i="17"/>
  <c r="L986" i="17"/>
  <c r="L982" i="17"/>
  <c r="L978" i="17"/>
  <c r="L974" i="17"/>
  <c r="L970" i="17"/>
  <c r="L966" i="17"/>
  <c r="L962" i="17"/>
  <c r="L958" i="17"/>
  <c r="L954" i="17"/>
  <c r="L950" i="17"/>
  <c r="L946" i="17"/>
  <c r="L942" i="17"/>
  <c r="L938" i="17"/>
  <c r="L934" i="17"/>
  <c r="L930" i="17"/>
  <c r="L926" i="17"/>
  <c r="L922" i="17"/>
  <c r="L918" i="17"/>
  <c r="L914" i="17"/>
  <c r="L910" i="17"/>
  <c r="L906" i="17"/>
  <c r="L902" i="17"/>
  <c r="L898" i="17"/>
  <c r="L894" i="17"/>
  <c r="L890" i="17"/>
  <c r="L886" i="17"/>
  <c r="L882" i="17"/>
  <c r="L878" i="17"/>
  <c r="L874" i="17"/>
  <c r="L870" i="17"/>
  <c r="L866" i="17"/>
  <c r="L862" i="17"/>
  <c r="L858" i="17"/>
  <c r="L854" i="17"/>
  <c r="L850" i="17"/>
  <c r="L846" i="17"/>
  <c r="L842" i="17"/>
  <c r="L838" i="17"/>
  <c r="L834" i="17"/>
  <c r="L830" i="17"/>
  <c r="L826" i="17"/>
  <c r="L822" i="17"/>
  <c r="L818" i="17"/>
  <c r="L814" i="17"/>
  <c r="L810" i="17"/>
  <c r="L806" i="17"/>
  <c r="L802" i="17"/>
  <c r="L798" i="17"/>
  <c r="L794" i="17"/>
  <c r="L790" i="17"/>
  <c r="L786" i="17"/>
  <c r="L782" i="17"/>
  <c r="L778" i="17"/>
  <c r="L774" i="17"/>
  <c r="L770" i="17"/>
  <c r="L766" i="17"/>
  <c r="L762" i="17"/>
  <c r="L758" i="17"/>
  <c r="L754" i="17"/>
  <c r="L750" i="17"/>
  <c r="L746" i="17"/>
  <c r="L742" i="17"/>
  <c r="L738" i="17"/>
  <c r="L734" i="17"/>
  <c r="L730" i="17"/>
  <c r="L726" i="17"/>
  <c r="L722" i="17"/>
  <c r="L718" i="17"/>
  <c r="L714" i="17"/>
  <c r="L710" i="17"/>
  <c r="L706" i="17"/>
  <c r="L702" i="17"/>
  <c r="L698" i="17"/>
  <c r="L694" i="17"/>
  <c r="L690" i="17"/>
  <c r="L686" i="17"/>
  <c r="L682" i="17"/>
  <c r="L678" i="17"/>
  <c r="L674" i="17"/>
  <c r="L670" i="17"/>
  <c r="L666" i="17"/>
  <c r="L662" i="17"/>
  <c r="L993" i="17"/>
  <c r="L961" i="17"/>
  <c r="L848" i="17"/>
  <c r="L839" i="17"/>
  <c r="L825" i="17"/>
  <c r="L816" i="17"/>
  <c r="L807" i="17"/>
  <c r="L793" i="17"/>
  <c r="L784" i="17"/>
  <c r="L775" i="17"/>
  <c r="L761" i="17"/>
  <c r="L752" i="17"/>
  <c r="L743" i="17"/>
  <c r="L729" i="17"/>
  <c r="L720" i="17"/>
  <c r="L711" i="17"/>
  <c r="L697" i="17"/>
  <c r="L688" i="17"/>
  <c r="L679" i="17"/>
  <c r="L665" i="17"/>
  <c r="L973" i="17"/>
  <c r="L948" i="17"/>
  <c r="L937" i="17"/>
  <c r="L932" i="17"/>
  <c r="L921" i="17"/>
  <c r="L916" i="17"/>
  <c r="L905" i="17"/>
  <c r="L900" i="17"/>
  <c r="L889" i="17"/>
  <c r="L884" i="17"/>
  <c r="L873" i="17"/>
  <c r="L868" i="17"/>
  <c r="L857" i="17"/>
  <c r="L852" i="17"/>
  <c r="L843" i="17"/>
  <c r="L829" i="17"/>
  <c r="L820" i="17"/>
  <c r="L811" i="17"/>
  <c r="L797" i="17"/>
  <c r="L788" i="17"/>
  <c r="L779" i="17"/>
  <c r="L765" i="17"/>
  <c r="L756" i="17"/>
  <c r="L747" i="17"/>
  <c r="L733" i="17"/>
  <c r="L724" i="17"/>
  <c r="L715" i="17"/>
  <c r="L701" i="17"/>
  <c r="L692" i="17"/>
  <c r="L683" i="17"/>
  <c r="L669" i="17"/>
  <c r="L660" i="17"/>
  <c r="L656" i="17"/>
  <c r="L652" i="17"/>
  <c r="L648" i="17"/>
  <c r="L644" i="17"/>
  <c r="L640" i="17"/>
  <c r="L636" i="17"/>
  <c r="L632" i="17"/>
  <c r="L628" i="17"/>
  <c r="L624" i="17"/>
  <c r="L620" i="17"/>
  <c r="L616" i="17"/>
  <c r="L612" i="17"/>
  <c r="L608" i="17"/>
  <c r="L604" i="17"/>
  <c r="L600" i="17"/>
  <c r="L596" i="17"/>
  <c r="L592" i="17"/>
  <c r="L588" i="17"/>
  <c r="L584" i="17"/>
  <c r="L580" i="17"/>
  <c r="L576" i="17"/>
  <c r="L572" i="17"/>
  <c r="L568" i="17"/>
  <c r="L564" i="17"/>
  <c r="L560" i="17"/>
  <c r="L556" i="17"/>
  <c r="L552" i="17"/>
  <c r="L548" i="17"/>
  <c r="L544" i="17"/>
  <c r="L540" i="17"/>
  <c r="L536" i="17"/>
  <c r="L532" i="17"/>
  <c r="L528" i="17"/>
  <c r="L524" i="17"/>
  <c r="L520" i="17"/>
  <c r="L516" i="17"/>
  <c r="L512" i="17"/>
  <c r="L508" i="17"/>
  <c r="L504" i="17"/>
  <c r="L500" i="17"/>
  <c r="L496" i="17"/>
  <c r="L492" i="17"/>
  <c r="L488" i="17"/>
  <c r="L484" i="17"/>
  <c r="L480" i="17"/>
  <c r="L476" i="17"/>
  <c r="L472" i="17"/>
  <c r="L468" i="17"/>
  <c r="L464" i="17"/>
  <c r="L460" i="17"/>
  <c r="L456" i="17"/>
  <c r="L452" i="17"/>
  <c r="L448" i="17"/>
  <c r="L985" i="17"/>
  <c r="L953" i="17"/>
  <c r="L847" i="17"/>
  <c r="L833" i="17"/>
  <c r="L824" i="17"/>
  <c r="L815" i="17"/>
  <c r="L801" i="17"/>
  <c r="L792" i="17"/>
  <c r="L783" i="17"/>
  <c r="L769" i="17"/>
  <c r="L760" i="17"/>
  <c r="L751" i="17"/>
  <c r="L737" i="17"/>
  <c r="L728" i="17"/>
  <c r="L719" i="17"/>
  <c r="L997" i="17"/>
  <c r="L965" i="17"/>
  <c r="L941" i="17"/>
  <c r="L936" i="17"/>
  <c r="L925" i="17"/>
  <c r="L920" i="17"/>
  <c r="L909" i="17"/>
  <c r="L904" i="17"/>
  <c r="L977" i="17"/>
  <c r="L989" i="17"/>
  <c r="L957" i="17"/>
  <c r="L945" i="17"/>
  <c r="L940" i="17"/>
  <c r="L929" i="17"/>
  <c r="L924" i="17"/>
  <c r="L913" i="17"/>
  <c r="L908" i="17"/>
  <c r="L897" i="17"/>
  <c r="L892" i="17"/>
  <c r="L981" i="17"/>
  <c r="L949" i="17"/>
  <c r="L944" i="17"/>
  <c r="L933" i="17"/>
  <c r="L928" i="17"/>
  <c r="L917" i="17"/>
  <c r="L912" i="17"/>
  <c r="L901" i="17"/>
  <c r="L896" i="17"/>
  <c r="L885" i="17"/>
  <c r="L880" i="17"/>
  <c r="L869" i="17"/>
  <c r="L864" i="17"/>
  <c r="L853" i="17"/>
  <c r="L844" i="17"/>
  <c r="L835" i="17"/>
  <c r="L821" i="17"/>
  <c r="L812" i="17"/>
  <c r="L803" i="17"/>
  <c r="L789" i="17"/>
  <c r="L780" i="17"/>
  <c r="L771" i="17"/>
  <c r="L851" i="17"/>
  <c r="L845" i="17"/>
  <c r="L828" i="17"/>
  <c r="L799" i="17"/>
  <c r="L787" i="17"/>
  <c r="L781" i="17"/>
  <c r="L764" i="17"/>
  <c r="L753" i="17"/>
  <c r="L709" i="17"/>
  <c r="L689" i="17"/>
  <c r="L684" i="17"/>
  <c r="L654" i="17"/>
  <c r="L645" i="17"/>
  <c r="L631" i="17"/>
  <c r="L622" i="17"/>
  <c r="L613" i="17"/>
  <c r="L599" i="17"/>
  <c r="L590" i="17"/>
  <c r="L581" i="17"/>
  <c r="L567" i="17"/>
  <c r="L558" i="17"/>
  <c r="L549" i="17"/>
  <c r="L535" i="17"/>
  <c r="L526" i="17"/>
  <c r="L517" i="17"/>
  <c r="L503" i="17"/>
  <c r="L494" i="17"/>
  <c r="L485" i="17"/>
  <c r="L471" i="17"/>
  <c r="L462" i="17"/>
  <c r="L453" i="17"/>
  <c r="L444" i="17"/>
  <c r="L440" i="17"/>
  <c r="L436" i="17"/>
  <c r="L432" i="17"/>
  <c r="L428" i="17"/>
  <c r="L424" i="17"/>
  <c r="L420" i="17"/>
  <c r="L416" i="17"/>
  <c r="L412" i="17"/>
  <c r="L408" i="17"/>
  <c r="L404" i="17"/>
  <c r="L400" i="17"/>
  <c r="L396" i="17"/>
  <c r="L392" i="17"/>
  <c r="L388" i="17"/>
  <c r="L384" i="17"/>
  <c r="L380" i="17"/>
  <c r="L376" i="17"/>
  <c r="L372" i="17"/>
  <c r="L368" i="17"/>
  <c r="L364" i="17"/>
  <c r="L360" i="17"/>
  <c r="L356" i="17"/>
  <c r="L352" i="17"/>
  <c r="L348" i="17"/>
  <c r="L344" i="17"/>
  <c r="L340" i="17"/>
  <c r="L336" i="17"/>
  <c r="L332" i="17"/>
  <c r="L328" i="17"/>
  <c r="L324" i="17"/>
  <c r="L320" i="17"/>
  <c r="L316" i="17"/>
  <c r="L312" i="17"/>
  <c r="L308" i="17"/>
  <c r="L304" i="17"/>
  <c r="L300" i="17"/>
  <c r="L296" i="17"/>
  <c r="L292" i="17"/>
  <c r="L288" i="17"/>
  <c r="L284" i="17"/>
  <c r="L280" i="17"/>
  <c r="L276" i="17"/>
  <c r="L272" i="17"/>
  <c r="L268" i="17"/>
  <c r="L264" i="17"/>
  <c r="L260" i="17"/>
  <c r="L256" i="17"/>
  <c r="L252" i="17"/>
  <c r="L248" i="17"/>
  <c r="L244" i="17"/>
  <c r="L240" i="17"/>
  <c r="L236" i="17"/>
  <c r="L232" i="17"/>
  <c r="L876" i="17"/>
  <c r="L809" i="17"/>
  <c r="L804" i="17"/>
  <c r="L741" i="17"/>
  <c r="L736" i="17"/>
  <c r="L731" i="17"/>
  <c r="L725" i="17"/>
  <c r="L704" i="17"/>
  <c r="L699" i="17"/>
  <c r="L673" i="17"/>
  <c r="L668" i="17"/>
  <c r="L663" i="17"/>
  <c r="L658" i="17"/>
  <c r="L649" i="17"/>
  <c r="L635" i="17"/>
  <c r="L626" i="17"/>
  <c r="L617" i="17"/>
  <c r="L603" i="17"/>
  <c r="L594" i="17"/>
  <c r="L585" i="17"/>
  <c r="L571" i="17"/>
  <c r="L562" i="17"/>
  <c r="L553" i="17"/>
  <c r="L539" i="17"/>
  <c r="L530" i="17"/>
  <c r="L521" i="17"/>
  <c r="L507" i="17"/>
  <c r="L498" i="17"/>
  <c r="L489" i="17"/>
  <c r="L475" i="17"/>
  <c r="L466" i="17"/>
  <c r="L457" i="17"/>
  <c r="L888" i="17"/>
  <c r="L881" i="17"/>
  <c r="L856" i="17"/>
  <c r="L832" i="17"/>
  <c r="L827" i="17"/>
  <c r="L768" i="17"/>
  <c r="L763" i="17"/>
  <c r="L757" i="17"/>
  <c r="L713" i="17"/>
  <c r="L708" i="17"/>
  <c r="L693" i="17"/>
  <c r="L677" i="17"/>
  <c r="L653" i="17"/>
  <c r="L639" i="17"/>
  <c r="L630" i="17"/>
  <c r="L621" i="17"/>
  <c r="L607" i="17"/>
  <c r="L598" i="17"/>
  <c r="L589" i="17"/>
  <c r="L575" i="17"/>
  <c r="L566" i="17"/>
  <c r="L557" i="17"/>
  <c r="L543" i="17"/>
  <c r="L534" i="17"/>
  <c r="L525" i="17"/>
  <c r="L511" i="17"/>
  <c r="L502" i="17"/>
  <c r="L493" i="17"/>
  <c r="L861" i="17"/>
  <c r="L849" i="17"/>
  <c r="L837" i="17"/>
  <c r="L808" i="17"/>
  <c r="L791" i="17"/>
  <c r="L785" i="17"/>
  <c r="L773" i="17"/>
  <c r="L745" i="17"/>
  <c r="L740" i="17"/>
  <c r="L735" i="17"/>
  <c r="L893" i="17"/>
  <c r="L831" i="17"/>
  <c r="L819" i="17"/>
  <c r="L813" i="17"/>
  <c r="L796" i="17"/>
  <c r="L767" i="17"/>
  <c r="L723" i="17"/>
  <c r="L717" i="17"/>
  <c r="L712" i="17"/>
  <c r="L707" i="17"/>
  <c r="L681" i="17"/>
  <c r="L676" i="17"/>
  <c r="L661" i="17"/>
  <c r="L647" i="17"/>
  <c r="L638" i="17"/>
  <c r="L629" i="17"/>
  <c r="L615" i="17"/>
  <c r="L606" i="17"/>
  <c r="L597" i="17"/>
  <c r="L583" i="17"/>
  <c r="L574" i="17"/>
  <c r="L860" i="17"/>
  <c r="L841" i="17"/>
  <c r="L836" i="17"/>
  <c r="L777" i="17"/>
  <c r="L872" i="17"/>
  <c r="L865" i="17"/>
  <c r="L800" i="17"/>
  <c r="L795" i="17"/>
  <c r="L969" i="17"/>
  <c r="L877" i="17"/>
  <c r="L840" i="17"/>
  <c r="L823" i="17"/>
  <c r="L817" i="17"/>
  <c r="L805" i="17"/>
  <c r="L776" i="17"/>
  <c r="L759" i="17"/>
  <c r="L727" i="17"/>
  <c r="L700" i="17"/>
  <c r="L675" i="17"/>
  <c r="L657" i="17"/>
  <c r="L651" i="17"/>
  <c r="L634" i="17"/>
  <c r="L605" i="17"/>
  <c r="L593" i="17"/>
  <c r="L587" i="17"/>
  <c r="L570" i="17"/>
  <c r="L559" i="17"/>
  <c r="L515" i="17"/>
  <c r="L510" i="17"/>
  <c r="L505" i="17"/>
  <c r="L499" i="17"/>
  <c r="L478" i="17"/>
  <c r="L473" i="17"/>
  <c r="L447" i="17"/>
  <c r="L438" i="17"/>
  <c r="L429" i="17"/>
  <c r="L415" i="17"/>
  <c r="L406" i="17"/>
  <c r="L397" i="17"/>
  <c r="L383" i="17"/>
  <c r="L374" i="17"/>
  <c r="L365" i="17"/>
  <c r="L351" i="17"/>
  <c r="L342" i="17"/>
  <c r="L333" i="17"/>
  <c r="L319" i="17"/>
  <c r="L310" i="17"/>
  <c r="L301" i="17"/>
  <c r="L287" i="17"/>
  <c r="L278" i="17"/>
  <c r="L269" i="17"/>
  <c r="L255" i="17"/>
  <c r="L246" i="17"/>
  <c r="L237" i="17"/>
  <c r="L228" i="17"/>
  <c r="L224" i="17"/>
  <c r="L220" i="17"/>
  <c r="L216" i="17"/>
  <c r="L212" i="17"/>
  <c r="L208" i="17"/>
  <c r="L204" i="17"/>
  <c r="L200" i="17"/>
  <c r="L196" i="17"/>
  <c r="L192" i="17"/>
  <c r="L188" i="17"/>
  <c r="L184" i="17"/>
  <c r="L180" i="17"/>
  <c r="L176" i="17"/>
  <c r="L172" i="17"/>
  <c r="L168" i="17"/>
  <c r="L164" i="17"/>
  <c r="L160" i="17"/>
  <c r="L156" i="17"/>
  <c r="L152" i="17"/>
  <c r="L148" i="17"/>
  <c r="L144" i="17"/>
  <c r="L140" i="17"/>
  <c r="L136" i="17"/>
  <c r="L132" i="17"/>
  <c r="L128" i="17"/>
  <c r="L124" i="17"/>
  <c r="L120" i="17"/>
  <c r="L116" i="17"/>
  <c r="L112" i="17"/>
  <c r="L108" i="17"/>
  <c r="L104" i="17"/>
  <c r="L100" i="17"/>
  <c r="L96" i="17"/>
  <c r="L92" i="17"/>
  <c r="L88" i="17"/>
  <c r="L84" i="17"/>
  <c r="L80" i="17"/>
  <c r="L76" i="17"/>
  <c r="L72" i="17"/>
  <c r="L68" i="17"/>
  <c r="L64" i="17"/>
  <c r="L60" i="17"/>
  <c r="L56" i="17"/>
  <c r="L52" i="17"/>
  <c r="L48" i="17"/>
  <c r="L44" i="17"/>
  <c r="L40" i="17"/>
  <c r="L36" i="17"/>
  <c r="B37" i="1" s="1"/>
  <c r="R37" i="1" s="1"/>
  <c r="L32" i="17"/>
  <c r="B33" i="1" s="1"/>
  <c r="R33" i="1" s="1"/>
  <c r="L28" i="17"/>
  <c r="B29" i="1" s="1"/>
  <c r="R29" i="1" s="1"/>
  <c r="L24" i="17"/>
  <c r="B25" i="1" s="1"/>
  <c r="R25" i="1" s="1"/>
  <c r="L20" i="17"/>
  <c r="B21" i="1" s="1"/>
  <c r="R21" i="1" s="1"/>
  <c r="L16" i="17"/>
  <c r="B17" i="1" s="1"/>
  <c r="R17" i="1" s="1"/>
  <c r="L12" i="17"/>
  <c r="B13" i="1" s="1"/>
  <c r="R13" i="1" s="1"/>
  <c r="L8" i="17"/>
  <c r="B9" i="1" s="1"/>
  <c r="R9" i="1" s="1"/>
  <c r="L4" i="17"/>
  <c r="B5" i="1" s="1"/>
  <c r="R5" i="1" s="1"/>
  <c r="L705" i="17"/>
  <c r="L687" i="17"/>
  <c r="L627" i="17"/>
  <c r="L610" i="17"/>
  <c r="L547" i="17"/>
  <c r="L542" i="17"/>
  <c r="L537" i="17"/>
  <c r="L531" i="17"/>
  <c r="L487" i="17"/>
  <c r="L482" i="17"/>
  <c r="L467" i="17"/>
  <c r="L451" i="17"/>
  <c r="L442" i="17"/>
  <c r="L433" i="17"/>
  <c r="L419" i="17"/>
  <c r="L410" i="17"/>
  <c r="L401" i="17"/>
  <c r="L387" i="17"/>
  <c r="L378" i="17"/>
  <c r="L369" i="17"/>
  <c r="L355" i="17"/>
  <c r="L346" i="17"/>
  <c r="L337" i="17"/>
  <c r="L323" i="17"/>
  <c r="L314" i="17"/>
  <c r="L305" i="17"/>
  <c r="L291" i="17"/>
  <c r="L282" i="17"/>
  <c r="L273" i="17"/>
  <c r="L259" i="17"/>
  <c r="L250" i="17"/>
  <c r="L241" i="17"/>
  <c r="L739" i="17"/>
  <c r="L732" i="17"/>
  <c r="L680" i="17"/>
  <c r="L650" i="17"/>
  <c r="L633" i="17"/>
  <c r="L586" i="17"/>
  <c r="L569" i="17"/>
  <c r="L563" i="17"/>
  <c r="L519" i="17"/>
  <c r="L514" i="17"/>
  <c r="L509" i="17"/>
  <c r="L477" i="17"/>
  <c r="L461" i="17"/>
  <c r="L446" i="17"/>
  <c r="L437" i="17"/>
  <c r="L423" i="17"/>
  <c r="L414" i="17"/>
  <c r="L405" i="17"/>
  <c r="L391" i="17"/>
  <c r="L382" i="17"/>
  <c r="L373" i="17"/>
  <c r="L359" i="17"/>
  <c r="L350" i="17"/>
  <c r="L341" i="17"/>
  <c r="L327" i="17"/>
  <c r="L318" i="17"/>
  <c r="L309" i="17"/>
  <c r="L295" i="17"/>
  <c r="L286" i="17"/>
  <c r="L277" i="17"/>
  <c r="L263" i="17"/>
  <c r="L254" i="17"/>
  <c r="L245" i="17"/>
  <c r="L231" i="17"/>
  <c r="L227" i="17"/>
  <c r="L223" i="17"/>
  <c r="L219" i="17"/>
  <c r="L215" i="17"/>
  <c r="L211" i="17"/>
  <c r="L207" i="17"/>
  <c r="L203" i="17"/>
  <c r="L199" i="17"/>
  <c r="L195" i="17"/>
  <c r="L191" i="17"/>
  <c r="L187" i="17"/>
  <c r="L183" i="17"/>
  <c r="L179" i="17"/>
  <c r="L175" i="17"/>
  <c r="L171" i="17"/>
  <c r="L167" i="17"/>
  <c r="L163" i="17"/>
  <c r="L159" i="17"/>
  <c r="L155" i="17"/>
  <c r="L151" i="17"/>
  <c r="L147" i="17"/>
  <c r="L143" i="17"/>
  <c r="L139" i="17"/>
  <c r="L135" i="17"/>
  <c r="L131" i="17"/>
  <c r="L127" i="17"/>
  <c r="L123" i="17"/>
  <c r="L119" i="17"/>
  <c r="L115" i="17"/>
  <c r="L111" i="17"/>
  <c r="L107" i="17"/>
  <c r="L103" i="17"/>
  <c r="L99" i="17"/>
  <c r="L95" i="17"/>
  <c r="L91" i="17"/>
  <c r="L87" i="17"/>
  <c r="L83" i="17"/>
  <c r="L79" i="17"/>
  <c r="L75" i="17"/>
  <c r="L71" i="17"/>
  <c r="L67" i="17"/>
  <c r="L63" i="17"/>
  <c r="L59" i="17"/>
  <c r="L55" i="17"/>
  <c r="L51" i="17"/>
  <c r="L47" i="17"/>
  <c r="L43" i="17"/>
  <c r="L39" i="17"/>
  <c r="L35" i="17"/>
  <c r="B36" i="1" s="1"/>
  <c r="R36" i="1" s="1"/>
  <c r="L31" i="17"/>
  <c r="B32" i="1" s="1"/>
  <c r="R32" i="1" s="1"/>
  <c r="L27" i="17"/>
  <c r="B28" i="1" s="1"/>
  <c r="R28" i="1" s="1"/>
  <c r="L667" i="17"/>
  <c r="L655" i="17"/>
  <c r="L643" i="17"/>
  <c r="L614" i="17"/>
  <c r="L609" i="17"/>
  <c r="L591" i="17"/>
  <c r="L579" i="17"/>
  <c r="L551" i="17"/>
  <c r="L546" i="17"/>
  <c r="L541" i="17"/>
  <c r="L497" i="17"/>
  <c r="L491" i="17"/>
  <c r="L486" i="17"/>
  <c r="L481" i="17"/>
  <c r="L772" i="17"/>
  <c r="L744" i="17"/>
  <c r="L703" i="17"/>
  <c r="L691" i="17"/>
  <c r="L685" i="17"/>
  <c r="L672" i="17"/>
  <c r="L637" i="17"/>
  <c r="L625" i="17"/>
  <c r="L619" i="17"/>
  <c r="L602" i="17"/>
  <c r="L573" i="17"/>
  <c r="L529" i="17"/>
  <c r="L523" i="17"/>
  <c r="L518" i="17"/>
  <c r="L513" i="17"/>
  <c r="L749" i="17"/>
  <c r="L716" i="17"/>
  <c r="L696" i="17"/>
  <c r="L659" i="17"/>
  <c r="L642" i="17"/>
  <c r="L595" i="17"/>
  <c r="L578" i="17"/>
  <c r="L561" i="17"/>
  <c r="L555" i="17"/>
  <c r="L550" i="17"/>
  <c r="L545" i="17"/>
  <c r="L755" i="17"/>
  <c r="L671" i="17"/>
  <c r="L618" i="17"/>
  <c r="L601" i="17"/>
  <c r="L748" i="17"/>
  <c r="L721" i="17"/>
  <c r="L695" i="17"/>
  <c r="L664" i="17"/>
  <c r="L646" i="17"/>
  <c r="L641" i="17"/>
  <c r="L623" i="17"/>
  <c r="L611" i="17"/>
  <c r="L582" i="17"/>
  <c r="L577" i="17"/>
  <c r="L565" i="17"/>
  <c r="L554" i="17"/>
  <c r="L538" i="17"/>
  <c r="L527" i="17"/>
  <c r="L483" i="17"/>
  <c r="L463" i="17"/>
  <c r="L458" i="17"/>
  <c r="L443" i="17"/>
  <c r="L434" i="17"/>
  <c r="L425" i="17"/>
  <c r="L411" i="17"/>
  <c r="L402" i="17"/>
  <c r="L393" i="17"/>
  <c r="L379" i="17"/>
  <c r="L370" i="17"/>
  <c r="L361" i="17"/>
  <c r="L347" i="17"/>
  <c r="L338" i="17"/>
  <c r="L329" i="17"/>
  <c r="L315" i="17"/>
  <c r="L306" i="17"/>
  <c r="L297" i="17"/>
  <c r="L283" i="17"/>
  <c r="L274" i="17"/>
  <c r="L265" i="17"/>
  <c r="L251" i="17"/>
  <c r="L242" i="17"/>
  <c r="L233" i="17"/>
  <c r="L5" i="17"/>
  <c r="B6" i="1" s="1"/>
  <c r="R6" i="1" s="1"/>
  <c r="L14" i="17"/>
  <c r="B15" i="1" s="1"/>
  <c r="R15" i="1" s="1"/>
  <c r="L23" i="17"/>
  <c r="B24" i="1" s="1"/>
  <c r="R24" i="1" s="1"/>
  <c r="L266" i="17"/>
  <c r="L271" i="17"/>
  <c r="L330" i="17"/>
  <c r="L335" i="17"/>
  <c r="L394" i="17"/>
  <c r="L399" i="17"/>
  <c r="L465" i="17"/>
  <c r="L1" i="17"/>
  <c r="L10" i="17"/>
  <c r="B11" i="1" s="1"/>
  <c r="R11" i="1" s="1"/>
  <c r="L19" i="17"/>
  <c r="B20" i="1" s="1"/>
  <c r="R20" i="1" s="1"/>
  <c r="L29" i="17"/>
  <c r="B30" i="1" s="1"/>
  <c r="R30" i="1" s="1"/>
  <c r="L34" i="17"/>
  <c r="B35" i="1" s="1"/>
  <c r="R35" i="1" s="1"/>
  <c r="L45" i="17"/>
  <c r="L50" i="17"/>
  <c r="L61" i="17"/>
  <c r="L66" i="17"/>
  <c r="L77" i="17"/>
  <c r="L82" i="17"/>
  <c r="L93" i="17"/>
  <c r="L98" i="17"/>
  <c r="L109" i="17"/>
  <c r="L114" i="17"/>
  <c r="L125" i="17"/>
  <c r="L130" i="17"/>
  <c r="L141" i="17"/>
  <c r="L146" i="17"/>
  <c r="L157" i="17"/>
  <c r="L162" i="17"/>
  <c r="L173" i="17"/>
  <c r="L178" i="17"/>
  <c r="L189" i="17"/>
  <c r="L194" i="17"/>
  <c r="L205" i="17"/>
  <c r="L210" i="17"/>
  <c r="L221" i="17"/>
  <c r="L226" i="17"/>
  <c r="L243" i="17"/>
  <c r="L249" i="17"/>
  <c r="L261" i="17"/>
  <c r="L290" i="17"/>
  <c r="L307" i="17"/>
  <c r="L313" i="17"/>
  <c r="L325" i="17"/>
  <c r="L354" i="17"/>
  <c r="L371" i="17"/>
  <c r="L377" i="17"/>
  <c r="L389" i="17"/>
  <c r="L418" i="17"/>
  <c r="L435" i="17"/>
  <c r="L441" i="17"/>
  <c r="L459" i="17"/>
  <c r="L506" i="17"/>
  <c r="R3" i="1" l="1"/>
  <c r="R41" i="1" s="1"/>
  <c r="AX20" i="1"/>
  <c r="AX9" i="1"/>
  <c r="AX13" i="1"/>
  <c r="AX8" i="1"/>
  <c r="AX35" i="1"/>
  <c r="AX7" i="1"/>
  <c r="AX17" i="1"/>
  <c r="AX4" i="1"/>
  <c r="AX12" i="1"/>
  <c r="AX14" i="1"/>
  <c r="AX21" i="1"/>
  <c r="AX25" i="1"/>
  <c r="AX18" i="1"/>
  <c r="AX16" i="1"/>
  <c r="AX26" i="1"/>
  <c r="AX30" i="1"/>
  <c r="AX32" i="1"/>
  <c r="AX36" i="1"/>
  <c r="AX24" i="1"/>
  <c r="AX29" i="1"/>
  <c r="AX34" i="1"/>
  <c r="AX22" i="1"/>
  <c r="AX23" i="1"/>
  <c r="AX31" i="1"/>
  <c r="AX27" i="1"/>
  <c r="AX28" i="1"/>
  <c r="AX15" i="1"/>
  <c r="AX33" i="1"/>
  <c r="AX10" i="1"/>
  <c r="AX11" i="1"/>
  <c r="AX6" i="1"/>
  <c r="AX5" i="1"/>
  <c r="AX37" i="1"/>
  <c r="AX19" i="1"/>
  <c r="L3" i="1"/>
  <c r="AX3" i="1"/>
  <c r="J3" i="1"/>
  <c r="K3" i="1"/>
  <c r="AL35" i="1"/>
  <c r="L35" i="1"/>
  <c r="AL13" i="1"/>
  <c r="L13" i="1"/>
  <c r="AL8" i="1"/>
  <c r="L8" i="1"/>
  <c r="AL30" i="1"/>
  <c r="L30" i="1"/>
  <c r="AL28" i="1"/>
  <c r="L28" i="1"/>
  <c r="AL17" i="1"/>
  <c r="L17" i="1"/>
  <c r="AL7" i="1"/>
  <c r="L7" i="1"/>
  <c r="AL32" i="1"/>
  <c r="L32" i="1"/>
  <c r="AL21" i="1"/>
  <c r="L21" i="1"/>
  <c r="AL4" i="1"/>
  <c r="L4" i="1"/>
  <c r="AL12" i="1"/>
  <c r="L12" i="1"/>
  <c r="B224" i="3" s="1"/>
  <c r="F224" i="3" s="1"/>
  <c r="AL14" i="1"/>
  <c r="L14" i="1"/>
  <c r="AL11" i="1"/>
  <c r="L11" i="1"/>
  <c r="B188" i="3" s="1"/>
  <c r="F188" i="3" s="1"/>
  <c r="AL36" i="1"/>
  <c r="L36" i="1"/>
  <c r="AL25" i="1"/>
  <c r="L25" i="1"/>
  <c r="AL18" i="1"/>
  <c r="L18" i="1"/>
  <c r="B404" i="3" s="1"/>
  <c r="F404" i="3" s="1"/>
  <c r="AL16" i="1"/>
  <c r="L16" i="1"/>
  <c r="B332" i="3" s="1"/>
  <c r="F332" i="3" s="1"/>
  <c r="AL26" i="1"/>
  <c r="L26" i="1"/>
  <c r="AL20" i="1"/>
  <c r="L20" i="1"/>
  <c r="AL24" i="1"/>
  <c r="L24" i="1"/>
  <c r="AL29" i="1"/>
  <c r="L29" i="1"/>
  <c r="AL34" i="1"/>
  <c r="L34" i="1"/>
  <c r="AL22" i="1"/>
  <c r="L22" i="1"/>
  <c r="B548" i="3" s="1"/>
  <c r="F548" i="3" s="1"/>
  <c r="AL23" i="1"/>
  <c r="L23" i="1"/>
  <c r="AL31" i="1"/>
  <c r="L31" i="1"/>
  <c r="AL27" i="1"/>
  <c r="L27" i="1"/>
  <c r="AL15" i="1"/>
  <c r="L15" i="1"/>
  <c r="B296" i="3" s="1"/>
  <c r="F296" i="3" s="1"/>
  <c r="AL33" i="1"/>
  <c r="L33" i="1"/>
  <c r="AL10" i="1"/>
  <c r="L10" i="1"/>
  <c r="AL6" i="1"/>
  <c r="L6" i="1"/>
  <c r="AL5" i="1"/>
  <c r="L5" i="1"/>
  <c r="C48" i="3" s="1"/>
  <c r="G48" i="3" s="1"/>
  <c r="AL37" i="1"/>
  <c r="L37" i="1"/>
  <c r="AL19" i="1"/>
  <c r="L19" i="1"/>
  <c r="AL9" i="1"/>
  <c r="L9" i="1"/>
  <c r="AZ3" i="1"/>
  <c r="N3" i="1"/>
  <c r="N42" i="1" s="1"/>
  <c r="I3" i="6" s="1"/>
  <c r="M3" i="1"/>
  <c r="M41" i="1" s="1"/>
  <c r="AL3" i="1"/>
  <c r="C7" i="6"/>
  <c r="M7" i="6"/>
  <c r="AD8" i="6"/>
  <c r="AD28" i="6" s="1"/>
  <c r="G43" i="5"/>
  <c r="G44" i="5" s="1"/>
  <c r="G7" i="7" s="1"/>
  <c r="F7" i="7"/>
  <c r="AD8" i="7"/>
  <c r="AD32" i="7" s="1"/>
  <c r="BD3" i="1"/>
  <c r="AU3" i="1"/>
  <c r="X3" i="1"/>
  <c r="BE3" i="1"/>
  <c r="H3" i="1"/>
  <c r="BC3" i="1"/>
  <c r="AJ3" i="1"/>
  <c r="T3" i="1"/>
  <c r="G3" i="1"/>
  <c r="BB3" i="1"/>
  <c r="AH3" i="1"/>
  <c r="F3" i="1"/>
  <c r="S3" i="1"/>
  <c r="AW3" i="1"/>
  <c r="Y3" i="1"/>
  <c r="AV3" i="1"/>
  <c r="E3" i="1"/>
  <c r="W3" i="1"/>
  <c r="BA3" i="1"/>
  <c r="AG3" i="1"/>
  <c r="Q3" i="1"/>
  <c r="P3" i="1"/>
  <c r="AB3" i="1"/>
  <c r="D3" i="1"/>
  <c r="AY3" i="1"/>
  <c r="O3" i="1"/>
  <c r="AA3" i="1"/>
  <c r="AY34" i="1"/>
  <c r="Y34" i="1"/>
  <c r="O34" i="1"/>
  <c r="AW34" i="1"/>
  <c r="X34" i="1"/>
  <c r="AZ34" i="1"/>
  <c r="AA34" i="1"/>
  <c r="P34" i="1"/>
  <c r="D34" i="1"/>
  <c r="BA34" i="1"/>
  <c r="T34" i="1"/>
  <c r="Q34" i="1"/>
  <c r="AV34" i="1"/>
  <c r="S34" i="1"/>
  <c r="AU34" i="1"/>
  <c r="BC34" i="1"/>
  <c r="W34" i="1"/>
  <c r="F34" i="1"/>
  <c r="BB34" i="1"/>
  <c r="E34" i="1"/>
  <c r="U34" i="1"/>
  <c r="BE34" i="1"/>
  <c r="J34" i="1"/>
  <c r="AH34" i="1"/>
  <c r="K34" i="1"/>
  <c r="AG34" i="1"/>
  <c r="AB34" i="1"/>
  <c r="BD34" i="1"/>
  <c r="H34" i="1"/>
  <c r="BA4" i="1"/>
  <c r="AH4" i="1"/>
  <c r="B60" i="3" s="1"/>
  <c r="F60" i="3" s="1"/>
  <c r="T4" i="1"/>
  <c r="B53" i="3" s="1"/>
  <c r="F53" i="3" s="1"/>
  <c r="H4" i="1"/>
  <c r="B45" i="3" s="1"/>
  <c r="F45" i="3" s="1"/>
  <c r="AV4" i="1"/>
  <c r="B63" i="3" s="1"/>
  <c r="F63" i="3" s="1"/>
  <c r="X4" i="1"/>
  <c r="K4" i="1"/>
  <c r="B47" i="3" s="1"/>
  <c r="F47" i="3" s="1"/>
  <c r="BE4" i="1"/>
  <c r="AU4" i="1"/>
  <c r="W4" i="1"/>
  <c r="J4" i="1"/>
  <c r="B46" i="3" s="1"/>
  <c r="F46" i="3" s="1"/>
  <c r="BD4" i="1"/>
  <c r="U4" i="1"/>
  <c r="G4" i="1"/>
  <c r="AY4" i="1"/>
  <c r="AA4" i="1"/>
  <c r="B57" i="3" s="1"/>
  <c r="F57" i="3" s="1"/>
  <c r="O4" i="1"/>
  <c r="B49" i="3" s="1"/>
  <c r="F49" i="3" s="1"/>
  <c r="AW4" i="1"/>
  <c r="B64" i="3" s="1"/>
  <c r="F64" i="3" s="1"/>
  <c r="F4" i="1"/>
  <c r="AJ4" i="1"/>
  <c r="Q4" i="1"/>
  <c r="B51" i="3" s="1"/>
  <c r="F51" i="3" s="1"/>
  <c r="AG4" i="1"/>
  <c r="B59" i="3" s="1"/>
  <c r="F59" i="3" s="1"/>
  <c r="E4" i="1"/>
  <c r="B43" i="3" s="1"/>
  <c r="F43" i="3" s="1"/>
  <c r="AB4" i="1"/>
  <c r="B58" i="3" s="1"/>
  <c r="F58" i="3" s="1"/>
  <c r="Y4" i="1"/>
  <c r="S4" i="1"/>
  <c r="B52" i="3" s="1"/>
  <c r="F52" i="3" s="1"/>
  <c r="BB4" i="1"/>
  <c r="B66" i="3" s="1"/>
  <c r="F66" i="3" s="1"/>
  <c r="B39" i="3"/>
  <c r="F39" i="3" s="1"/>
  <c r="AZ4" i="1"/>
  <c r="P4" i="1"/>
  <c r="B50" i="3" s="1"/>
  <c r="F50" i="3" s="1"/>
  <c r="D4" i="1"/>
  <c r="BC4" i="1"/>
  <c r="B67" i="3" s="1"/>
  <c r="F67" i="3" s="1"/>
  <c r="BC12" i="1"/>
  <c r="W12" i="1"/>
  <c r="K12" i="1"/>
  <c r="B223" i="3" s="1"/>
  <c r="F223" i="3" s="1"/>
  <c r="BB12" i="1"/>
  <c r="B242" i="3" s="1"/>
  <c r="F242" i="3" s="1"/>
  <c r="AJ12" i="1"/>
  <c r="U12" i="1"/>
  <c r="J12" i="1"/>
  <c r="B222" i="3" s="1"/>
  <c r="F222" i="3" s="1"/>
  <c r="AZ12" i="1"/>
  <c r="AA12" i="1"/>
  <c r="B233" i="3" s="1"/>
  <c r="F233" i="3" s="1"/>
  <c r="AY12" i="1"/>
  <c r="H12" i="1"/>
  <c r="B221" i="3" s="1"/>
  <c r="F221" i="3" s="1"/>
  <c r="X12" i="1"/>
  <c r="Y12" i="1"/>
  <c r="G12" i="1"/>
  <c r="AW12" i="1"/>
  <c r="B240" i="3" s="1"/>
  <c r="F240" i="3" s="1"/>
  <c r="BD12" i="1"/>
  <c r="AG12" i="1"/>
  <c r="B235" i="3" s="1"/>
  <c r="F235" i="3" s="1"/>
  <c r="P12" i="1"/>
  <c r="B226" i="3" s="1"/>
  <c r="F226" i="3" s="1"/>
  <c r="BA12" i="1"/>
  <c r="O12" i="1"/>
  <c r="B225" i="3" s="1"/>
  <c r="F225" i="3" s="1"/>
  <c r="AB12" i="1"/>
  <c r="B234" i="3" s="1"/>
  <c r="F234" i="3" s="1"/>
  <c r="T12" i="1"/>
  <c r="B229" i="3" s="1"/>
  <c r="F229" i="3" s="1"/>
  <c r="AV12" i="1"/>
  <c r="B239" i="3" s="1"/>
  <c r="F239" i="3" s="1"/>
  <c r="F12" i="1"/>
  <c r="AU12" i="1"/>
  <c r="E12" i="1"/>
  <c r="B219" i="3" s="1"/>
  <c r="F219" i="3" s="1"/>
  <c r="BE12" i="1"/>
  <c r="C243" i="3" s="1"/>
  <c r="G243" i="3" s="1"/>
  <c r="Q12" i="1"/>
  <c r="B227" i="3" s="1"/>
  <c r="F227" i="3" s="1"/>
  <c r="AH12" i="1"/>
  <c r="B236" i="3" s="1"/>
  <c r="F236" i="3" s="1"/>
  <c r="D12" i="1"/>
  <c r="S12" i="1"/>
  <c r="B228" i="3" s="1"/>
  <c r="F228" i="3" s="1"/>
  <c r="T24" i="5"/>
  <c r="AS43" i="5"/>
  <c r="T25" i="5" s="1"/>
  <c r="AY11" i="1"/>
  <c r="AB11" i="1"/>
  <c r="B198" i="3" s="1"/>
  <c r="F198" i="3" s="1"/>
  <c r="Q11" i="1"/>
  <c r="B191" i="3" s="1"/>
  <c r="F191" i="3" s="1"/>
  <c r="F11" i="1"/>
  <c r="AW11" i="1"/>
  <c r="B204" i="3" s="1"/>
  <c r="F204" i="3" s="1"/>
  <c r="AA11" i="1"/>
  <c r="B197" i="3" s="1"/>
  <c r="F197" i="3" s="1"/>
  <c r="P11" i="1"/>
  <c r="B190" i="3" s="1"/>
  <c r="F190" i="3" s="1"/>
  <c r="E11" i="1"/>
  <c r="B183" i="3" s="1"/>
  <c r="F183" i="3" s="1"/>
  <c r="BD11" i="1"/>
  <c r="AJ11" i="1"/>
  <c r="S11" i="1"/>
  <c r="B192" i="3" s="1"/>
  <c r="F192" i="3" s="1"/>
  <c r="AH11" i="1"/>
  <c r="B200" i="3" s="1"/>
  <c r="F200" i="3" s="1"/>
  <c r="AG11" i="1"/>
  <c r="B199" i="3" s="1"/>
  <c r="F199" i="3" s="1"/>
  <c r="BC11" i="1"/>
  <c r="B207" i="3" s="1"/>
  <c r="F207" i="3" s="1"/>
  <c r="O11" i="1"/>
  <c r="B189" i="3" s="1"/>
  <c r="F189" i="3" s="1"/>
  <c r="BB11" i="1"/>
  <c r="B206" i="3" s="1"/>
  <c r="F206" i="3" s="1"/>
  <c r="AU11" i="1"/>
  <c r="U11" i="1"/>
  <c r="G11" i="1"/>
  <c r="D11" i="1"/>
  <c r="T11" i="1"/>
  <c r="B193" i="3" s="1"/>
  <c r="F193" i="3" s="1"/>
  <c r="AZ11" i="1"/>
  <c r="Y11" i="1"/>
  <c r="J11" i="1"/>
  <c r="B186" i="3" s="1"/>
  <c r="F186" i="3" s="1"/>
  <c r="X11" i="1"/>
  <c r="BA11" i="1"/>
  <c r="BE11" i="1"/>
  <c r="AV11" i="1"/>
  <c r="B203" i="3" s="1"/>
  <c r="F203" i="3" s="1"/>
  <c r="H11" i="1"/>
  <c r="B185" i="3" s="1"/>
  <c r="F185" i="3" s="1"/>
  <c r="W11" i="1"/>
  <c r="K11" i="1"/>
  <c r="B187" i="3" s="1"/>
  <c r="F187" i="3" s="1"/>
  <c r="AY36" i="1"/>
  <c r="Y36" i="1"/>
  <c r="O36" i="1"/>
  <c r="AW36" i="1"/>
  <c r="X36" i="1"/>
  <c r="AZ36" i="1"/>
  <c r="AA36" i="1"/>
  <c r="P36" i="1"/>
  <c r="D36" i="1"/>
  <c r="BA36" i="1"/>
  <c r="T36" i="1"/>
  <c r="AU36" i="1"/>
  <c r="AV36" i="1"/>
  <c r="S36" i="1"/>
  <c r="Q36" i="1"/>
  <c r="BC36" i="1"/>
  <c r="W36" i="1"/>
  <c r="F36" i="1"/>
  <c r="U36" i="1"/>
  <c r="BB36" i="1"/>
  <c r="E36" i="1"/>
  <c r="AG36" i="1"/>
  <c r="K36" i="1"/>
  <c r="BE36" i="1"/>
  <c r="J36" i="1"/>
  <c r="BD36" i="1"/>
  <c r="H36" i="1"/>
  <c r="AH36" i="1"/>
  <c r="AB36" i="1"/>
  <c r="BC24" i="1"/>
  <c r="W24" i="1"/>
  <c r="K24" i="1"/>
  <c r="BB24" i="1"/>
  <c r="AJ24" i="1"/>
  <c r="U24" i="1"/>
  <c r="J24" i="1"/>
  <c r="BD24" i="1"/>
  <c r="AU24" i="1"/>
  <c r="X24" i="1"/>
  <c r="BE24" i="1"/>
  <c r="AB24" i="1"/>
  <c r="H24" i="1"/>
  <c r="AZ24" i="1"/>
  <c r="BA24" i="1"/>
  <c r="AA24" i="1"/>
  <c r="G24" i="1"/>
  <c r="Y24" i="1"/>
  <c r="F24" i="1"/>
  <c r="AH24" i="1"/>
  <c r="P24" i="1"/>
  <c r="AG24" i="1"/>
  <c r="O24" i="1"/>
  <c r="D24" i="1"/>
  <c r="T24" i="1"/>
  <c r="AY24" i="1"/>
  <c r="E24" i="1"/>
  <c r="AW24" i="1"/>
  <c r="S24" i="1"/>
  <c r="Q24" i="1"/>
  <c r="AV24" i="1"/>
  <c r="B286" i="3"/>
  <c r="F286" i="3" s="1"/>
  <c r="AY15" i="1"/>
  <c r="AB15" i="1"/>
  <c r="B306" i="3" s="1"/>
  <c r="F306" i="3" s="1"/>
  <c r="Q15" i="1"/>
  <c r="B299" i="3" s="1"/>
  <c r="F299" i="3" s="1"/>
  <c r="F15" i="1"/>
  <c r="AW15" i="1"/>
  <c r="B312" i="3" s="1"/>
  <c r="F312" i="3" s="1"/>
  <c r="AA15" i="1"/>
  <c r="B305" i="3" s="1"/>
  <c r="F305" i="3" s="1"/>
  <c r="P15" i="1"/>
  <c r="B298" i="3" s="1"/>
  <c r="F298" i="3" s="1"/>
  <c r="E15" i="1"/>
  <c r="B291" i="3" s="1"/>
  <c r="F291" i="3" s="1"/>
  <c r="AZ15" i="1"/>
  <c r="X15" i="1"/>
  <c r="J15" i="1"/>
  <c r="B294" i="3" s="1"/>
  <c r="F294" i="3" s="1"/>
  <c r="AV15" i="1"/>
  <c r="B311" i="3" s="1"/>
  <c r="F311" i="3" s="1"/>
  <c r="H15" i="1"/>
  <c r="B293" i="3" s="1"/>
  <c r="F293" i="3" s="1"/>
  <c r="U15" i="1"/>
  <c r="W15" i="1"/>
  <c r="AU15" i="1"/>
  <c r="G15" i="1"/>
  <c r="BB15" i="1"/>
  <c r="B314" i="3" s="1"/>
  <c r="F314" i="3" s="1"/>
  <c r="AG15" i="1"/>
  <c r="B307" i="3" s="1"/>
  <c r="F307" i="3" s="1"/>
  <c r="BA15" i="1"/>
  <c r="K15" i="1"/>
  <c r="B295" i="3" s="1"/>
  <c r="F295" i="3" s="1"/>
  <c r="Y15" i="1"/>
  <c r="BE15" i="1"/>
  <c r="D15" i="1"/>
  <c r="T15" i="1"/>
  <c r="B301" i="3" s="1"/>
  <c r="F301" i="3" s="1"/>
  <c r="AJ15" i="1"/>
  <c r="AH15" i="1"/>
  <c r="B308" i="3" s="1"/>
  <c r="F308" i="3" s="1"/>
  <c r="BD15" i="1"/>
  <c r="BC15" i="1"/>
  <c r="B315" i="3" s="1"/>
  <c r="F315" i="3" s="1"/>
  <c r="O15" i="1"/>
  <c r="B297" i="3" s="1"/>
  <c r="F297" i="3" s="1"/>
  <c r="S15" i="1"/>
  <c r="B300" i="3" s="1"/>
  <c r="F300" i="3" s="1"/>
  <c r="AY33" i="1"/>
  <c r="Y33" i="1"/>
  <c r="O33" i="1"/>
  <c r="AW33" i="1"/>
  <c r="X33" i="1"/>
  <c r="AZ33" i="1"/>
  <c r="AA33" i="1"/>
  <c r="P33" i="1"/>
  <c r="D33" i="1"/>
  <c r="BE33" i="1"/>
  <c r="AG33" i="1"/>
  <c r="J33" i="1"/>
  <c r="W33" i="1"/>
  <c r="BD33" i="1"/>
  <c r="AB33" i="1"/>
  <c r="H33" i="1"/>
  <c r="BC33" i="1"/>
  <c r="F33" i="1"/>
  <c r="AU33" i="1"/>
  <c r="Q33" i="1"/>
  <c r="K33" i="1"/>
  <c r="AH33" i="1"/>
  <c r="BB33" i="1"/>
  <c r="E33" i="1"/>
  <c r="U33" i="1"/>
  <c r="BA33" i="1"/>
  <c r="S33" i="1"/>
  <c r="AV33" i="1"/>
  <c r="T33" i="1"/>
  <c r="B394" i="3"/>
  <c r="F394" i="3" s="1"/>
  <c r="BC18" i="1"/>
  <c r="B423" i="3" s="1"/>
  <c r="F423" i="3" s="1"/>
  <c r="W18" i="1"/>
  <c r="K18" i="1"/>
  <c r="B403" i="3" s="1"/>
  <c r="F403" i="3" s="1"/>
  <c r="BB18" i="1"/>
  <c r="B422" i="3" s="1"/>
  <c r="F422" i="3" s="1"/>
  <c r="AJ18" i="1"/>
  <c r="U18" i="1"/>
  <c r="J18" i="1"/>
  <c r="B402" i="3" s="1"/>
  <c r="F402" i="3" s="1"/>
  <c r="BD18" i="1"/>
  <c r="AU18" i="1"/>
  <c r="X18" i="1"/>
  <c r="BA18" i="1"/>
  <c r="AA18" i="1"/>
  <c r="B413" i="3" s="1"/>
  <c r="F413" i="3" s="1"/>
  <c r="G18" i="1"/>
  <c r="F18" i="1"/>
  <c r="T18" i="1"/>
  <c r="B409" i="3" s="1"/>
  <c r="F409" i="3" s="1"/>
  <c r="AZ18" i="1"/>
  <c r="Y18" i="1"/>
  <c r="E18" i="1"/>
  <c r="B399" i="3" s="1"/>
  <c r="F399" i="3" s="1"/>
  <c r="AY18" i="1"/>
  <c r="AG18" i="1"/>
  <c r="B415" i="3" s="1"/>
  <c r="F415" i="3" s="1"/>
  <c r="O18" i="1"/>
  <c r="B405" i="3" s="1"/>
  <c r="F405" i="3" s="1"/>
  <c r="BE18" i="1"/>
  <c r="H18" i="1"/>
  <c r="B401" i="3" s="1"/>
  <c r="F401" i="3" s="1"/>
  <c r="AB18" i="1"/>
  <c r="B414" i="3" s="1"/>
  <c r="F414" i="3" s="1"/>
  <c r="AW18" i="1"/>
  <c r="B420" i="3" s="1"/>
  <c r="F420" i="3" s="1"/>
  <c r="D18" i="1"/>
  <c r="S18" i="1"/>
  <c r="B408" i="3" s="1"/>
  <c r="F408" i="3" s="1"/>
  <c r="AV18" i="1"/>
  <c r="B419" i="3" s="1"/>
  <c r="F419" i="3" s="1"/>
  <c r="Q18" i="1"/>
  <c r="B407" i="3" s="1"/>
  <c r="F407" i="3" s="1"/>
  <c r="P18" i="1"/>
  <c r="B406" i="3" s="1"/>
  <c r="F406" i="3" s="1"/>
  <c r="AH18" i="1"/>
  <c r="B416" i="3" s="1"/>
  <c r="F416" i="3" s="1"/>
  <c r="B322" i="3"/>
  <c r="F322" i="3" s="1"/>
  <c r="BC16" i="1"/>
  <c r="B351" i="3" s="1"/>
  <c r="F351" i="3" s="1"/>
  <c r="W16" i="1"/>
  <c r="K16" i="1"/>
  <c r="B331" i="3" s="1"/>
  <c r="F331" i="3" s="1"/>
  <c r="BB16" i="1"/>
  <c r="B350" i="3" s="1"/>
  <c r="F350" i="3" s="1"/>
  <c r="AJ16" i="1"/>
  <c r="U16" i="1"/>
  <c r="J16" i="1"/>
  <c r="B330" i="3" s="1"/>
  <c r="F330" i="3" s="1"/>
  <c r="AU16" i="1"/>
  <c r="S16" i="1"/>
  <c r="B336" i="3" s="1"/>
  <c r="F336" i="3" s="1"/>
  <c r="E16" i="1"/>
  <c r="B327" i="3" s="1"/>
  <c r="F327" i="3" s="1"/>
  <c r="BE16" i="1"/>
  <c r="Q16" i="1"/>
  <c r="B335" i="3" s="1"/>
  <c r="F335" i="3" s="1"/>
  <c r="P16" i="1"/>
  <c r="B334" i="3" s="1"/>
  <c r="F334" i="3" s="1"/>
  <c r="AH16" i="1"/>
  <c r="B344" i="3" s="1"/>
  <c r="F344" i="3" s="1"/>
  <c r="D16" i="1"/>
  <c r="AG16" i="1"/>
  <c r="B343" i="3" s="1"/>
  <c r="F343" i="3" s="1"/>
  <c r="BD16" i="1"/>
  <c r="AW16" i="1"/>
  <c r="B348" i="3" s="1"/>
  <c r="F348" i="3" s="1"/>
  <c r="X16" i="1"/>
  <c r="G16" i="1"/>
  <c r="T16" i="1"/>
  <c r="B337" i="3" s="1"/>
  <c r="F337" i="3" s="1"/>
  <c r="AV16" i="1"/>
  <c r="B347" i="3" s="1"/>
  <c r="F347" i="3" s="1"/>
  <c r="F16" i="1"/>
  <c r="AA16" i="1"/>
  <c r="B341" i="3" s="1"/>
  <c r="F341" i="3" s="1"/>
  <c r="BA16" i="1"/>
  <c r="O16" i="1"/>
  <c r="B333" i="3" s="1"/>
  <c r="F333" i="3" s="1"/>
  <c r="AB16" i="1"/>
  <c r="B342" i="3" s="1"/>
  <c r="F342" i="3" s="1"/>
  <c r="AZ16" i="1"/>
  <c r="AY16" i="1"/>
  <c r="Y16" i="1"/>
  <c r="H16" i="1"/>
  <c r="B329" i="3" s="1"/>
  <c r="F329" i="3" s="1"/>
  <c r="BC26" i="1"/>
  <c r="AH26" i="1"/>
  <c r="T26" i="1"/>
  <c r="H26" i="1"/>
  <c r="BB26" i="1"/>
  <c r="AG26" i="1"/>
  <c r="S26" i="1"/>
  <c r="F26" i="1"/>
  <c r="BD26" i="1"/>
  <c r="AU26" i="1"/>
  <c r="U26" i="1"/>
  <c r="J26" i="1"/>
  <c r="BE26" i="1"/>
  <c r="Y26" i="1"/>
  <c r="E26" i="1"/>
  <c r="BA26" i="1"/>
  <c r="X26" i="1"/>
  <c r="D26" i="1"/>
  <c r="AZ26" i="1"/>
  <c r="W26" i="1"/>
  <c r="AB26" i="1"/>
  <c r="K26" i="1"/>
  <c r="AA26" i="1"/>
  <c r="P26" i="1"/>
  <c r="AY26" i="1"/>
  <c r="Q26" i="1"/>
  <c r="AW26" i="1"/>
  <c r="AV26" i="1"/>
  <c r="O26" i="1"/>
  <c r="BB8" i="1"/>
  <c r="AJ8" i="1"/>
  <c r="U8" i="1"/>
  <c r="J8" i="1"/>
  <c r="AZ8" i="1"/>
  <c r="AB8" i="1"/>
  <c r="P8" i="1"/>
  <c r="D8" i="1"/>
  <c r="AW8" i="1"/>
  <c r="AY8" i="1"/>
  <c r="AA8" i="1"/>
  <c r="O8" i="1"/>
  <c r="Y8" i="1"/>
  <c r="BC8" i="1"/>
  <c r="AH8" i="1"/>
  <c r="S8" i="1"/>
  <c r="F8" i="1"/>
  <c r="BA8" i="1"/>
  <c r="Q8" i="1"/>
  <c r="K8" i="1"/>
  <c r="AG8" i="1"/>
  <c r="E8" i="1"/>
  <c r="X8" i="1"/>
  <c r="BE8" i="1"/>
  <c r="AV8" i="1"/>
  <c r="AU8" i="1"/>
  <c r="H8" i="1"/>
  <c r="BD8" i="1"/>
  <c r="T8" i="1"/>
  <c r="G8" i="1"/>
  <c r="W8" i="1"/>
  <c r="AF34" i="6"/>
  <c r="AF12" i="6"/>
  <c r="AF46" i="6"/>
  <c r="AF33" i="6"/>
  <c r="AF29" i="6"/>
  <c r="AF28" i="6"/>
  <c r="AF27" i="6"/>
  <c r="AF25" i="6"/>
  <c r="AF24" i="6"/>
  <c r="AF17" i="6"/>
  <c r="AF11" i="6"/>
  <c r="AF23" i="6"/>
  <c r="AF35" i="6"/>
  <c r="AF30" i="6"/>
  <c r="AF13" i="6"/>
  <c r="AF18" i="6"/>
  <c r="AF15" i="6"/>
  <c r="AF22" i="6"/>
  <c r="AF19" i="6"/>
  <c r="AF36" i="6"/>
  <c r="AF10" i="6"/>
  <c r="AF20" i="6"/>
  <c r="AF16" i="6"/>
  <c r="AF9" i="6"/>
  <c r="K43" i="5"/>
  <c r="K44" i="5" s="1"/>
  <c r="AZ29" i="1"/>
  <c r="AG29" i="1"/>
  <c r="B667" i="3" s="1"/>
  <c r="F667" i="3" s="1"/>
  <c r="S29" i="1"/>
  <c r="G29" i="1"/>
  <c r="AY29" i="1"/>
  <c r="AB29" i="1"/>
  <c r="B666" i="3" s="1"/>
  <c r="F666" i="3" s="1"/>
  <c r="Q29" i="1"/>
  <c r="B659" i="3" s="1"/>
  <c r="F659" i="3" s="1"/>
  <c r="F29" i="1"/>
  <c r="BA29" i="1"/>
  <c r="AH29" i="1"/>
  <c r="B668" i="3" s="1"/>
  <c r="F668" i="3" s="1"/>
  <c r="T29" i="1"/>
  <c r="H29" i="1"/>
  <c r="B653" i="3" s="1"/>
  <c r="F653" i="3" s="1"/>
  <c r="O29" i="1"/>
  <c r="B657" i="3" s="1"/>
  <c r="F657" i="3" s="1"/>
  <c r="AA29" i="1"/>
  <c r="B665" i="3" s="1"/>
  <c r="F665" i="3" s="1"/>
  <c r="BE29" i="1"/>
  <c r="AJ29" i="1"/>
  <c r="B656" i="3"/>
  <c r="F656" i="3" s="1"/>
  <c r="BD29" i="1"/>
  <c r="K29" i="1"/>
  <c r="B655" i="3" s="1"/>
  <c r="F655" i="3" s="1"/>
  <c r="AV29" i="1"/>
  <c r="B671" i="3" s="1"/>
  <c r="F671" i="3" s="1"/>
  <c r="U29" i="1"/>
  <c r="P29" i="1"/>
  <c r="B658" i="3" s="1"/>
  <c r="F658" i="3" s="1"/>
  <c r="AU29" i="1"/>
  <c r="BC29" i="1"/>
  <c r="J29" i="1"/>
  <c r="B654" i="3" s="1"/>
  <c r="F654" i="3" s="1"/>
  <c r="Y29" i="1"/>
  <c r="BB29" i="1"/>
  <c r="E29" i="1"/>
  <c r="B651" i="3" s="1"/>
  <c r="F651" i="3" s="1"/>
  <c r="AW29" i="1"/>
  <c r="B672" i="3" s="1"/>
  <c r="F672" i="3" s="1"/>
  <c r="D29" i="1"/>
  <c r="W29" i="1"/>
  <c r="B663" i="3" s="1"/>
  <c r="F663" i="3" s="1"/>
  <c r="X29" i="1"/>
  <c r="B664" i="3" s="1"/>
  <c r="F664" i="3" s="1"/>
  <c r="BB6" i="1"/>
  <c r="B99" i="3" s="1"/>
  <c r="F99" i="3" s="1"/>
  <c r="AJ6" i="1"/>
  <c r="U6" i="1"/>
  <c r="J6" i="1"/>
  <c r="B79" i="3" s="1"/>
  <c r="F79" i="3" s="1"/>
  <c r="B72" i="3"/>
  <c r="F72" i="3" s="1"/>
  <c r="AY6" i="1"/>
  <c r="AA6" i="1"/>
  <c r="B90" i="3" s="1"/>
  <c r="F90" i="3" s="1"/>
  <c r="O6" i="1"/>
  <c r="B82" i="3" s="1"/>
  <c r="F82" i="3" s="1"/>
  <c r="AW6" i="1"/>
  <c r="B97" i="3" s="1"/>
  <c r="F97" i="3" s="1"/>
  <c r="Y6" i="1"/>
  <c r="B81" i="3"/>
  <c r="F81" i="3" s="1"/>
  <c r="AV6" i="1"/>
  <c r="B96" i="3" s="1"/>
  <c r="F96" i="3" s="1"/>
  <c r="X6" i="1"/>
  <c r="K6" i="1"/>
  <c r="B80" i="3" s="1"/>
  <c r="F80" i="3" s="1"/>
  <c r="BA6" i="1"/>
  <c r="AG6" i="1"/>
  <c r="B92" i="3" s="1"/>
  <c r="F92" i="3" s="1"/>
  <c r="Q6" i="1"/>
  <c r="B84" i="3" s="1"/>
  <c r="F84" i="3" s="1"/>
  <c r="E6" i="1"/>
  <c r="AZ6" i="1"/>
  <c r="P6" i="1"/>
  <c r="B83" i="3" s="1"/>
  <c r="F83" i="3" s="1"/>
  <c r="H6" i="1"/>
  <c r="B78" i="3" s="1"/>
  <c r="F78" i="3" s="1"/>
  <c r="AB6" i="1"/>
  <c r="B91" i="3" s="1"/>
  <c r="F91" i="3" s="1"/>
  <c r="D6" i="1"/>
  <c r="W6" i="1"/>
  <c r="BD6" i="1"/>
  <c r="AU6" i="1"/>
  <c r="G6" i="1"/>
  <c r="B77" i="3" s="1"/>
  <c r="F77" i="3" s="1"/>
  <c r="BE6" i="1"/>
  <c r="BC6" i="1"/>
  <c r="B100" i="3" s="1"/>
  <c r="F100" i="3" s="1"/>
  <c r="S6" i="1"/>
  <c r="B85" i="3" s="1"/>
  <c r="F85" i="3" s="1"/>
  <c r="AH6" i="1"/>
  <c r="B93" i="3" s="1"/>
  <c r="F93" i="3" s="1"/>
  <c r="F6" i="1"/>
  <c r="B76" i="3" s="1"/>
  <c r="F76" i="3" s="1"/>
  <c r="T6" i="1"/>
  <c r="B86" i="3" s="1"/>
  <c r="F86" i="3" s="1"/>
  <c r="BE5" i="1"/>
  <c r="C67" i="3" s="1"/>
  <c r="G67" i="3" s="1"/>
  <c r="AV5" i="1"/>
  <c r="C63" i="3" s="1"/>
  <c r="G63" i="3" s="1"/>
  <c r="Y5" i="1"/>
  <c r="O5" i="1"/>
  <c r="C49" i="3" s="1"/>
  <c r="G49" i="3" s="1"/>
  <c r="D5" i="1"/>
  <c r="AW5" i="1"/>
  <c r="C64" i="3" s="1"/>
  <c r="G64" i="3" s="1"/>
  <c r="X5" i="1"/>
  <c r="K5" i="1"/>
  <c r="C47" i="3" s="1"/>
  <c r="G47" i="3" s="1"/>
  <c r="AU5" i="1"/>
  <c r="W5" i="1"/>
  <c r="J5" i="1"/>
  <c r="C46" i="3" s="1"/>
  <c r="G46" i="3" s="1"/>
  <c r="BD5" i="1"/>
  <c r="U5" i="1"/>
  <c r="H5" i="1"/>
  <c r="C45" i="3" s="1"/>
  <c r="G45" i="3" s="1"/>
  <c r="AZ5" i="1"/>
  <c r="AB5" i="1"/>
  <c r="C58" i="3" s="1"/>
  <c r="G58" i="3" s="1"/>
  <c r="P5" i="1"/>
  <c r="C50" i="3" s="1"/>
  <c r="G50" i="3" s="1"/>
  <c r="AY5" i="1"/>
  <c r="G5" i="1"/>
  <c r="T5" i="1"/>
  <c r="C53" i="3" s="1"/>
  <c r="G53" i="3" s="1"/>
  <c r="S5" i="1"/>
  <c r="C52" i="3" s="1"/>
  <c r="G52" i="3" s="1"/>
  <c r="AJ5" i="1"/>
  <c r="AG5" i="1"/>
  <c r="C59" i="3" s="1"/>
  <c r="G59" i="3" s="1"/>
  <c r="BB5" i="1"/>
  <c r="AH5" i="1"/>
  <c r="C60" i="3" s="1"/>
  <c r="G60" i="3" s="1"/>
  <c r="F5" i="1"/>
  <c r="BC5" i="1"/>
  <c r="C66" i="3" s="1"/>
  <c r="G66" i="3" s="1"/>
  <c r="BA5" i="1"/>
  <c r="Q5" i="1"/>
  <c r="C51" i="3" s="1"/>
  <c r="G51" i="3" s="1"/>
  <c r="E5" i="1"/>
  <c r="C43" i="3" s="1"/>
  <c r="G43" i="3" s="1"/>
  <c r="AA5" i="1"/>
  <c r="C57" i="3" s="1"/>
  <c r="G57" i="3" s="1"/>
  <c r="AY37" i="1"/>
  <c r="Y37" i="1"/>
  <c r="O37" i="1"/>
  <c r="AW37" i="1"/>
  <c r="X37" i="1"/>
  <c r="AZ37" i="1"/>
  <c r="AA37" i="1"/>
  <c r="P37" i="1"/>
  <c r="D37" i="1"/>
  <c r="BE37" i="1"/>
  <c r="AG37" i="1"/>
  <c r="J37" i="1"/>
  <c r="BC37" i="1"/>
  <c r="BD37" i="1"/>
  <c r="AB37" i="1"/>
  <c r="H37" i="1"/>
  <c r="W37" i="1"/>
  <c r="F37" i="1"/>
  <c r="AU37" i="1"/>
  <c r="Q37" i="1"/>
  <c r="K37" i="1"/>
  <c r="AH37" i="1"/>
  <c r="BB37" i="1"/>
  <c r="E37" i="1"/>
  <c r="U37" i="1"/>
  <c r="BA37" i="1"/>
  <c r="AV37" i="1"/>
  <c r="T37" i="1"/>
  <c r="S37" i="1"/>
  <c r="BC22" i="1"/>
  <c r="B567" i="3" s="1"/>
  <c r="F567" i="3" s="1"/>
  <c r="W22" i="1"/>
  <c r="K22" i="1"/>
  <c r="B547" i="3" s="1"/>
  <c r="F547" i="3" s="1"/>
  <c r="BB22" i="1"/>
  <c r="B566" i="3" s="1"/>
  <c r="F566" i="3" s="1"/>
  <c r="AJ22" i="1"/>
  <c r="U22" i="1"/>
  <c r="J22" i="1"/>
  <c r="B546" i="3" s="1"/>
  <c r="F546" i="3" s="1"/>
  <c r="BD22" i="1"/>
  <c r="AU22" i="1"/>
  <c r="X22" i="1"/>
  <c r="AY22" i="1"/>
  <c r="T22" i="1"/>
  <c r="B553" i="3" s="1"/>
  <c r="F553" i="3" s="1"/>
  <c r="E22" i="1"/>
  <c r="B543" i="3" s="1"/>
  <c r="F543" i="3" s="1"/>
  <c r="AV22" i="1"/>
  <c r="B563" i="3" s="1"/>
  <c r="F563" i="3" s="1"/>
  <c r="AW22" i="1"/>
  <c r="B564" i="3" s="1"/>
  <c r="F564" i="3" s="1"/>
  <c r="S22" i="1"/>
  <c r="B552" i="3" s="1"/>
  <c r="F552" i="3" s="1"/>
  <c r="D22" i="1"/>
  <c r="Q22" i="1"/>
  <c r="B551" i="3" s="1"/>
  <c r="F551" i="3" s="1"/>
  <c r="B538" i="3"/>
  <c r="F538" i="3" s="1"/>
  <c r="BA22" i="1"/>
  <c r="AA22" i="1"/>
  <c r="B557" i="3" s="1"/>
  <c r="F557" i="3" s="1"/>
  <c r="G22" i="1"/>
  <c r="Y22" i="1"/>
  <c r="AZ22" i="1"/>
  <c r="F22" i="1"/>
  <c r="P22" i="1"/>
  <c r="B550" i="3" s="1"/>
  <c r="F550" i="3" s="1"/>
  <c r="AH22" i="1"/>
  <c r="B560" i="3" s="1"/>
  <c r="F560" i="3" s="1"/>
  <c r="O22" i="1"/>
  <c r="B549" i="3" s="1"/>
  <c r="F549" i="3" s="1"/>
  <c r="BE22" i="1"/>
  <c r="H22" i="1"/>
  <c r="B545" i="3" s="1"/>
  <c r="F545" i="3" s="1"/>
  <c r="AB22" i="1"/>
  <c r="B558" i="3" s="1"/>
  <c r="F558" i="3" s="1"/>
  <c r="AG22" i="1"/>
  <c r="B559" i="3" s="1"/>
  <c r="F559" i="3" s="1"/>
  <c r="AY23" i="1"/>
  <c r="AB23" i="1"/>
  <c r="B594" i="3" s="1"/>
  <c r="F594" i="3" s="1"/>
  <c r="Q23" i="1"/>
  <c r="B587" i="3" s="1"/>
  <c r="F587" i="3" s="1"/>
  <c r="F23" i="1"/>
  <c r="AW23" i="1"/>
  <c r="B600" i="3" s="1"/>
  <c r="F600" i="3" s="1"/>
  <c r="AA23" i="1"/>
  <c r="B593" i="3" s="1"/>
  <c r="F593" i="3" s="1"/>
  <c r="P23" i="1"/>
  <c r="B586" i="3" s="1"/>
  <c r="F586" i="3" s="1"/>
  <c r="E23" i="1"/>
  <c r="B579" i="3" s="1"/>
  <c r="F579" i="3" s="1"/>
  <c r="AZ23" i="1"/>
  <c r="AG23" i="1"/>
  <c r="B595" i="3" s="1"/>
  <c r="F595" i="3" s="1"/>
  <c r="S23" i="1"/>
  <c r="B588" i="3" s="1"/>
  <c r="F588" i="3" s="1"/>
  <c r="G23" i="1"/>
  <c r="B610" i="3"/>
  <c r="F610" i="3" s="1"/>
  <c r="BB23" i="1"/>
  <c r="B602" i="3" s="1"/>
  <c r="F602" i="3" s="1"/>
  <c r="X23" i="1"/>
  <c r="H23" i="1"/>
  <c r="B581" i="3" s="1"/>
  <c r="F581" i="3" s="1"/>
  <c r="AV23" i="1"/>
  <c r="B599" i="3" s="1"/>
  <c r="F599" i="3" s="1"/>
  <c r="BA23" i="1"/>
  <c r="W23" i="1"/>
  <c r="D23" i="1"/>
  <c r="U23" i="1"/>
  <c r="BD23" i="1"/>
  <c r="AH23" i="1"/>
  <c r="B596" i="3" s="1"/>
  <c r="F596" i="3" s="1"/>
  <c r="K23" i="1"/>
  <c r="B583" i="3" s="1"/>
  <c r="F583" i="3" s="1"/>
  <c r="BC23" i="1"/>
  <c r="B603" i="3" s="1"/>
  <c r="F603" i="3" s="1"/>
  <c r="J23" i="1"/>
  <c r="B582" i="3" s="1"/>
  <c r="F582" i="3" s="1"/>
  <c r="Y23" i="1"/>
  <c r="AU23" i="1"/>
  <c r="T23" i="1"/>
  <c r="B589" i="3" s="1"/>
  <c r="F589" i="3" s="1"/>
  <c r="O23" i="1"/>
  <c r="B585" i="3" s="1"/>
  <c r="F585" i="3" s="1"/>
  <c r="BE23" i="1"/>
  <c r="B584" i="3"/>
  <c r="F584" i="3" s="1"/>
  <c r="AJ23" i="1"/>
  <c r="AY31" i="1"/>
  <c r="Y31" i="1"/>
  <c r="O31" i="1"/>
  <c r="AW31" i="1"/>
  <c r="X31" i="1"/>
  <c r="AZ31" i="1"/>
  <c r="AA31" i="1"/>
  <c r="P31" i="1"/>
  <c r="D31" i="1"/>
  <c r="BE31" i="1"/>
  <c r="AG31" i="1"/>
  <c r="J31" i="1"/>
  <c r="W31" i="1"/>
  <c r="BD31" i="1"/>
  <c r="AB31" i="1"/>
  <c r="H31" i="1"/>
  <c r="BC31" i="1"/>
  <c r="F31" i="1"/>
  <c r="AU31" i="1"/>
  <c r="Q31" i="1"/>
  <c r="AH31" i="1"/>
  <c r="K31" i="1"/>
  <c r="U31" i="1"/>
  <c r="BB31" i="1"/>
  <c r="E31" i="1"/>
  <c r="T31" i="1"/>
  <c r="S31" i="1"/>
  <c r="BA31" i="1"/>
  <c r="AV31" i="1"/>
  <c r="J7" i="7"/>
  <c r="J7" i="6"/>
  <c r="BC10" i="1"/>
  <c r="W10" i="1"/>
  <c r="K10" i="1"/>
  <c r="C187" i="3" s="1"/>
  <c r="G187" i="3" s="1"/>
  <c r="BB10" i="1"/>
  <c r="AJ10" i="1"/>
  <c r="U10" i="1"/>
  <c r="J10" i="1"/>
  <c r="C186" i="3" s="1"/>
  <c r="G186" i="3" s="1"/>
  <c r="AW10" i="1"/>
  <c r="C204" i="3" s="1"/>
  <c r="G204" i="3" s="1"/>
  <c r="X10" i="1"/>
  <c r="G10" i="1"/>
  <c r="AU10" i="1"/>
  <c r="AV10" i="1"/>
  <c r="C203" i="3" s="1"/>
  <c r="G203" i="3" s="1"/>
  <c r="T10" i="1"/>
  <c r="C193" i="3" s="1"/>
  <c r="G193" i="3" s="1"/>
  <c r="F10" i="1"/>
  <c r="E10" i="1"/>
  <c r="C183" i="3" s="1"/>
  <c r="G183" i="3" s="1"/>
  <c r="S10" i="1"/>
  <c r="C192" i="3" s="1"/>
  <c r="G192" i="3" s="1"/>
  <c r="AZ10" i="1"/>
  <c r="AA10" i="1"/>
  <c r="C197" i="3" s="1"/>
  <c r="G197" i="3" s="1"/>
  <c r="C188" i="3"/>
  <c r="G188" i="3" s="1"/>
  <c r="Y10" i="1"/>
  <c r="AY10" i="1"/>
  <c r="H10" i="1"/>
  <c r="C185" i="3" s="1"/>
  <c r="G185" i="3" s="1"/>
  <c r="D10" i="1"/>
  <c r="BE10" i="1"/>
  <c r="Q10" i="1"/>
  <c r="C191" i="3" s="1"/>
  <c r="G191" i="3" s="1"/>
  <c r="BA10" i="1"/>
  <c r="BD10" i="1"/>
  <c r="P10" i="1"/>
  <c r="C190" i="3" s="1"/>
  <c r="G190" i="3" s="1"/>
  <c r="AH10" i="1"/>
  <c r="C200" i="3" s="1"/>
  <c r="G200" i="3" s="1"/>
  <c r="AB10" i="1"/>
  <c r="C198" i="3" s="1"/>
  <c r="G198" i="3" s="1"/>
  <c r="O10" i="1"/>
  <c r="C189" i="3" s="1"/>
  <c r="G189" i="3" s="1"/>
  <c r="AG10" i="1"/>
  <c r="C199" i="3" s="1"/>
  <c r="G199" i="3" s="1"/>
  <c r="R7" i="7"/>
  <c r="R7" i="6"/>
  <c r="AB7" i="6"/>
  <c r="AB8" i="6" s="1"/>
  <c r="AB7" i="7"/>
  <c r="AB8" i="7" s="1"/>
  <c r="N7" i="7"/>
  <c r="N7" i="6"/>
  <c r="BC25" i="1"/>
  <c r="AH25" i="1"/>
  <c r="T25" i="1"/>
  <c r="H25" i="1"/>
  <c r="BB25" i="1"/>
  <c r="AG25" i="1"/>
  <c r="S25" i="1"/>
  <c r="F25" i="1"/>
  <c r="BD25" i="1"/>
  <c r="AU25" i="1"/>
  <c r="U25" i="1"/>
  <c r="J25" i="1"/>
  <c r="AW25" i="1"/>
  <c r="P25" i="1"/>
  <c r="AB25" i="1"/>
  <c r="AV25" i="1"/>
  <c r="O25" i="1"/>
  <c r="AZ25" i="1"/>
  <c r="W25" i="1"/>
  <c r="Q25" i="1"/>
  <c r="AY25" i="1"/>
  <c r="K25" i="1"/>
  <c r="AA25" i="1"/>
  <c r="BE25" i="1"/>
  <c r="E25" i="1"/>
  <c r="BA25" i="1"/>
  <c r="D25" i="1"/>
  <c r="X25" i="1"/>
  <c r="Y25" i="1"/>
  <c r="AY9" i="1"/>
  <c r="AW9" i="1"/>
  <c r="B167" i="3" s="1"/>
  <c r="F167" i="3" s="1"/>
  <c r="AA9" i="1"/>
  <c r="B160" i="3" s="1"/>
  <c r="F160" i="3" s="1"/>
  <c r="P9" i="1"/>
  <c r="B153" i="3" s="1"/>
  <c r="F153" i="3" s="1"/>
  <c r="E9" i="1"/>
  <c r="BB9" i="1"/>
  <c r="AG9" i="1"/>
  <c r="B162" i="3" s="1"/>
  <c r="F162" i="3" s="1"/>
  <c r="Q9" i="1"/>
  <c r="B154" i="3" s="1"/>
  <c r="F154" i="3" s="1"/>
  <c r="D9" i="1"/>
  <c r="Y9" i="1"/>
  <c r="BA9" i="1"/>
  <c r="AB9" i="1"/>
  <c r="B161" i="3" s="1"/>
  <c r="F161" i="3" s="1"/>
  <c r="O9" i="1"/>
  <c r="B152" i="3" s="1"/>
  <c r="F152" i="3" s="1"/>
  <c r="B151" i="3"/>
  <c r="F151" i="3" s="1"/>
  <c r="AZ9" i="1"/>
  <c r="BD9" i="1"/>
  <c r="AJ9" i="1"/>
  <c r="T9" i="1"/>
  <c r="B156" i="3" s="1"/>
  <c r="F156" i="3" s="1"/>
  <c r="G9" i="1"/>
  <c r="BC9" i="1"/>
  <c r="S9" i="1"/>
  <c r="B155" i="3" s="1"/>
  <c r="F155" i="3" s="1"/>
  <c r="AH9" i="1"/>
  <c r="B163" i="3" s="1"/>
  <c r="F163" i="3" s="1"/>
  <c r="F9" i="1"/>
  <c r="B146" i="3" s="1"/>
  <c r="F146" i="3" s="1"/>
  <c r="X9" i="1"/>
  <c r="AV9" i="1"/>
  <c r="B166" i="3" s="1"/>
  <c r="F166" i="3" s="1"/>
  <c r="K9" i="1"/>
  <c r="B150" i="3" s="1"/>
  <c r="F150" i="3" s="1"/>
  <c r="W9" i="1"/>
  <c r="AU9" i="1"/>
  <c r="J9" i="1"/>
  <c r="B149" i="3" s="1"/>
  <c r="F149" i="3" s="1"/>
  <c r="BE9" i="1"/>
  <c r="U9" i="1"/>
  <c r="H9" i="1"/>
  <c r="B148" i="3" s="1"/>
  <c r="F148" i="3" s="1"/>
  <c r="AY35" i="1"/>
  <c r="Y35" i="1"/>
  <c r="O35" i="1"/>
  <c r="AW35" i="1"/>
  <c r="X35" i="1"/>
  <c r="AZ35" i="1"/>
  <c r="AA35" i="1"/>
  <c r="P35" i="1"/>
  <c r="D35" i="1"/>
  <c r="BE35" i="1"/>
  <c r="AG35" i="1"/>
  <c r="J35" i="1"/>
  <c r="BC35" i="1"/>
  <c r="F35" i="1"/>
  <c r="BD35" i="1"/>
  <c r="AB35" i="1"/>
  <c r="H35" i="1"/>
  <c r="W35" i="1"/>
  <c r="AU35" i="1"/>
  <c r="Q35" i="1"/>
  <c r="AH35" i="1"/>
  <c r="K35" i="1"/>
  <c r="BA35" i="1"/>
  <c r="U35" i="1"/>
  <c r="BB35" i="1"/>
  <c r="E35" i="1"/>
  <c r="T35" i="1"/>
  <c r="S35" i="1"/>
  <c r="AV35" i="1"/>
  <c r="AY13" i="1"/>
  <c r="AB13" i="1"/>
  <c r="C234" i="3" s="1"/>
  <c r="G234" i="3" s="1"/>
  <c r="Q13" i="1"/>
  <c r="C227" i="3" s="1"/>
  <c r="G227" i="3" s="1"/>
  <c r="F13" i="1"/>
  <c r="AW13" i="1"/>
  <c r="C240" i="3" s="1"/>
  <c r="G240" i="3" s="1"/>
  <c r="AA13" i="1"/>
  <c r="C233" i="3" s="1"/>
  <c r="G233" i="3" s="1"/>
  <c r="P13" i="1"/>
  <c r="C226" i="3" s="1"/>
  <c r="G226" i="3" s="1"/>
  <c r="E13" i="1"/>
  <c r="C219" i="3" s="1"/>
  <c r="G219" i="3" s="1"/>
  <c r="AU13" i="1"/>
  <c r="U13" i="1"/>
  <c r="G13" i="1"/>
  <c r="T13" i="1"/>
  <c r="C229" i="3" s="1"/>
  <c r="G229" i="3" s="1"/>
  <c r="BD13" i="1"/>
  <c r="BE13" i="1"/>
  <c r="D13" i="1"/>
  <c r="S13" i="1"/>
  <c r="C228" i="3" s="1"/>
  <c r="G228" i="3" s="1"/>
  <c r="AJ13" i="1"/>
  <c r="AZ13" i="1"/>
  <c r="X13" i="1"/>
  <c r="J13" i="1"/>
  <c r="C222" i="3" s="1"/>
  <c r="G222" i="3" s="1"/>
  <c r="W13" i="1"/>
  <c r="AV13" i="1"/>
  <c r="C239" i="3" s="1"/>
  <c r="G239" i="3" s="1"/>
  <c r="H13" i="1"/>
  <c r="C221" i="3" s="1"/>
  <c r="G221" i="3" s="1"/>
  <c r="BC13" i="1"/>
  <c r="O13" i="1"/>
  <c r="C225" i="3" s="1"/>
  <c r="G225" i="3" s="1"/>
  <c r="AH13" i="1"/>
  <c r="C236" i="3" s="1"/>
  <c r="G236" i="3" s="1"/>
  <c r="BB13" i="1"/>
  <c r="C224" i="3"/>
  <c r="G224" i="3" s="1"/>
  <c r="Y13" i="1"/>
  <c r="BA13" i="1"/>
  <c r="K13" i="1"/>
  <c r="C223" i="3" s="1"/>
  <c r="G223" i="3" s="1"/>
  <c r="AG13" i="1"/>
  <c r="C235" i="3" s="1"/>
  <c r="G235" i="3" s="1"/>
  <c r="AY19" i="1"/>
  <c r="AB19" i="1"/>
  <c r="B450" i="3" s="1"/>
  <c r="F450" i="3" s="1"/>
  <c r="Q19" i="1"/>
  <c r="B443" i="3" s="1"/>
  <c r="F443" i="3" s="1"/>
  <c r="F19" i="1"/>
  <c r="AW19" i="1"/>
  <c r="B456" i="3" s="1"/>
  <c r="F456" i="3" s="1"/>
  <c r="AA19" i="1"/>
  <c r="B449" i="3" s="1"/>
  <c r="F449" i="3" s="1"/>
  <c r="P19" i="1"/>
  <c r="B442" i="3" s="1"/>
  <c r="F442" i="3" s="1"/>
  <c r="E19" i="1"/>
  <c r="B435" i="3" s="1"/>
  <c r="F435" i="3" s="1"/>
  <c r="AZ19" i="1"/>
  <c r="AG19" i="1"/>
  <c r="B451" i="3" s="1"/>
  <c r="F451" i="3" s="1"/>
  <c r="S19" i="1"/>
  <c r="B444" i="3" s="1"/>
  <c r="F444" i="3" s="1"/>
  <c r="G19" i="1"/>
  <c r="B430" i="3"/>
  <c r="F430" i="3" s="1"/>
  <c r="BD19" i="1"/>
  <c r="AH19" i="1"/>
  <c r="B452" i="3" s="1"/>
  <c r="F452" i="3" s="1"/>
  <c r="K19" i="1"/>
  <c r="B439" i="3" s="1"/>
  <c r="F439" i="3" s="1"/>
  <c r="X19" i="1"/>
  <c r="BC19" i="1"/>
  <c r="B459" i="3" s="1"/>
  <c r="F459" i="3" s="1"/>
  <c r="Y19" i="1"/>
  <c r="J19" i="1"/>
  <c r="B438" i="3" s="1"/>
  <c r="F438" i="3" s="1"/>
  <c r="H19" i="1"/>
  <c r="B437" i="3" s="1"/>
  <c r="F437" i="3" s="1"/>
  <c r="BB19" i="1"/>
  <c r="B458" i="3" s="1"/>
  <c r="F458" i="3" s="1"/>
  <c r="O19" i="1"/>
  <c r="B441" i="3" s="1"/>
  <c r="F441" i="3" s="1"/>
  <c r="AJ19" i="1"/>
  <c r="BE19" i="1"/>
  <c r="B440" i="3"/>
  <c r="F440" i="3" s="1"/>
  <c r="W19" i="1"/>
  <c r="BA19" i="1"/>
  <c r="D19" i="1"/>
  <c r="U19" i="1"/>
  <c r="T19" i="1"/>
  <c r="B445" i="3" s="1"/>
  <c r="F445" i="3" s="1"/>
  <c r="AU19" i="1"/>
  <c r="AV19" i="1"/>
  <c r="B455" i="3" s="1"/>
  <c r="F455" i="3" s="1"/>
  <c r="AY30" i="1"/>
  <c r="Y30" i="1"/>
  <c r="O30" i="1"/>
  <c r="AW30" i="1"/>
  <c r="X30" i="1"/>
  <c r="AZ30" i="1"/>
  <c r="AA30" i="1"/>
  <c r="P30" i="1"/>
  <c r="D30" i="1"/>
  <c r="BA30" i="1"/>
  <c r="T30" i="1"/>
  <c r="AU30" i="1"/>
  <c r="AV30" i="1"/>
  <c r="S30" i="1"/>
  <c r="Q30" i="1"/>
  <c r="BC30" i="1"/>
  <c r="W30" i="1"/>
  <c r="F30" i="1"/>
  <c r="BB30" i="1"/>
  <c r="E30" i="1"/>
  <c r="U30" i="1"/>
  <c r="J30" i="1"/>
  <c r="AH30" i="1"/>
  <c r="K30" i="1"/>
  <c r="AG30" i="1"/>
  <c r="AB30" i="1"/>
  <c r="BD30" i="1"/>
  <c r="H30" i="1"/>
  <c r="BE30" i="1"/>
  <c r="F106" i="3"/>
  <c r="AW7" i="1"/>
  <c r="B132" i="3" s="1"/>
  <c r="F132" i="3" s="1"/>
  <c r="AA7" i="1"/>
  <c r="B125" i="3" s="1"/>
  <c r="F125" i="3" s="1"/>
  <c r="P7" i="1"/>
  <c r="B118" i="3" s="1"/>
  <c r="F118" i="3" s="1"/>
  <c r="E7" i="1"/>
  <c r="B111" i="3" s="1"/>
  <c r="F111" i="3" s="1"/>
  <c r="AZ7" i="1"/>
  <c r="AB7" i="1"/>
  <c r="B126" i="3" s="1"/>
  <c r="F126" i="3" s="1"/>
  <c r="O7" i="1"/>
  <c r="B117" i="3" s="1"/>
  <c r="F117" i="3" s="1"/>
  <c r="AV7" i="1"/>
  <c r="B131" i="3" s="1"/>
  <c r="F131" i="3" s="1"/>
  <c r="X7" i="1"/>
  <c r="K7" i="1"/>
  <c r="B115" i="3" s="1"/>
  <c r="F115" i="3" s="1"/>
  <c r="AY7" i="1"/>
  <c r="Y7" i="1"/>
  <c r="B116" i="3"/>
  <c r="F116" i="3" s="1"/>
  <c r="B106" i="3"/>
  <c r="BB7" i="1"/>
  <c r="B134" i="3" s="1"/>
  <c r="F134" i="3" s="1"/>
  <c r="AH7" i="1"/>
  <c r="B128" i="3" s="1"/>
  <c r="F128" i="3" s="1"/>
  <c r="S7" i="1"/>
  <c r="B120" i="3" s="1"/>
  <c r="F120" i="3" s="1"/>
  <c r="F7" i="1"/>
  <c r="BA7" i="1"/>
  <c r="Q7" i="1"/>
  <c r="B119" i="3" s="1"/>
  <c r="F119" i="3" s="1"/>
  <c r="AG7" i="1"/>
  <c r="B127" i="3" s="1"/>
  <c r="F127" i="3" s="1"/>
  <c r="D7" i="1"/>
  <c r="W7" i="1"/>
  <c r="AU7" i="1"/>
  <c r="J7" i="1"/>
  <c r="B114" i="3" s="1"/>
  <c r="F114" i="3" s="1"/>
  <c r="BD7" i="1"/>
  <c r="H7" i="1"/>
  <c r="B113" i="3" s="1"/>
  <c r="F113" i="3" s="1"/>
  <c r="BE7" i="1"/>
  <c r="U7" i="1"/>
  <c r="BC7" i="1"/>
  <c r="B135" i="3" s="1"/>
  <c r="F135" i="3" s="1"/>
  <c r="T7" i="1"/>
  <c r="B121" i="3" s="1"/>
  <c r="F121" i="3" s="1"/>
  <c r="AJ7" i="1"/>
  <c r="G7" i="1"/>
  <c r="B177" i="3"/>
  <c r="F140" i="3"/>
  <c r="BC28" i="1"/>
  <c r="AH28" i="1"/>
  <c r="T28" i="1"/>
  <c r="H28" i="1"/>
  <c r="BB28" i="1"/>
  <c r="AG28" i="1"/>
  <c r="S28" i="1"/>
  <c r="F28" i="1"/>
  <c r="BD28" i="1"/>
  <c r="AU28" i="1"/>
  <c r="U28" i="1"/>
  <c r="J28" i="1"/>
  <c r="BE28" i="1"/>
  <c r="Y28" i="1"/>
  <c r="E28" i="1"/>
  <c r="AZ28" i="1"/>
  <c r="BA28" i="1"/>
  <c r="X28" i="1"/>
  <c r="D28" i="1"/>
  <c r="W28" i="1"/>
  <c r="AB28" i="1"/>
  <c r="AA28" i="1"/>
  <c r="K28" i="1"/>
  <c r="AW28" i="1"/>
  <c r="Q28" i="1"/>
  <c r="AY28" i="1"/>
  <c r="P28" i="1"/>
  <c r="AV28" i="1"/>
  <c r="O28" i="1"/>
  <c r="B358" i="3"/>
  <c r="F358" i="3" s="1"/>
  <c r="AY17" i="1"/>
  <c r="AB17" i="1"/>
  <c r="B378" i="3" s="1"/>
  <c r="F378" i="3" s="1"/>
  <c r="Q17" i="1"/>
  <c r="B371" i="3" s="1"/>
  <c r="F371" i="3" s="1"/>
  <c r="F17" i="1"/>
  <c r="AW17" i="1"/>
  <c r="B384" i="3" s="1"/>
  <c r="F384" i="3" s="1"/>
  <c r="AA17" i="1"/>
  <c r="B377" i="3" s="1"/>
  <c r="F377" i="3" s="1"/>
  <c r="P17" i="1"/>
  <c r="B370" i="3" s="1"/>
  <c r="F370" i="3" s="1"/>
  <c r="E17" i="1"/>
  <c r="B363" i="3" s="1"/>
  <c r="F363" i="3" s="1"/>
  <c r="BB17" i="1"/>
  <c r="B386" i="3" s="1"/>
  <c r="F386" i="3" s="1"/>
  <c r="AG17" i="1"/>
  <c r="B379" i="3" s="1"/>
  <c r="F379" i="3" s="1"/>
  <c r="B368" i="3"/>
  <c r="F368" i="3" s="1"/>
  <c r="Y17" i="1"/>
  <c r="X17" i="1"/>
  <c r="BA17" i="1"/>
  <c r="K17" i="1"/>
  <c r="B367" i="3" s="1"/>
  <c r="F367" i="3" s="1"/>
  <c r="J17" i="1"/>
  <c r="B366" i="3" s="1"/>
  <c r="F366" i="3" s="1"/>
  <c r="AZ17" i="1"/>
  <c r="BD17" i="1"/>
  <c r="AJ17" i="1"/>
  <c r="S17" i="1"/>
  <c r="B372" i="3" s="1"/>
  <c r="F372" i="3" s="1"/>
  <c r="AH17" i="1"/>
  <c r="B380" i="3" s="1"/>
  <c r="F380" i="3" s="1"/>
  <c r="BC17" i="1"/>
  <c r="B387" i="3" s="1"/>
  <c r="F387" i="3" s="1"/>
  <c r="O17" i="1"/>
  <c r="B369" i="3" s="1"/>
  <c r="F369" i="3" s="1"/>
  <c r="W17" i="1"/>
  <c r="AV17" i="1"/>
  <c r="B383" i="3" s="1"/>
  <c r="F383" i="3" s="1"/>
  <c r="H17" i="1"/>
  <c r="B365" i="3" s="1"/>
  <c r="F365" i="3" s="1"/>
  <c r="AU17" i="1"/>
  <c r="U17" i="1"/>
  <c r="BE17" i="1"/>
  <c r="T17" i="1"/>
  <c r="B373" i="3" s="1"/>
  <c r="F373" i="3" s="1"/>
  <c r="D17" i="1"/>
  <c r="G17" i="1"/>
  <c r="B466" i="3"/>
  <c r="F466" i="3" s="1"/>
  <c r="BC20" i="1"/>
  <c r="B495" i="3" s="1"/>
  <c r="F495" i="3" s="1"/>
  <c r="W20" i="1"/>
  <c r="K20" i="1"/>
  <c r="B475" i="3" s="1"/>
  <c r="F475" i="3" s="1"/>
  <c r="BB20" i="1"/>
  <c r="B494" i="3" s="1"/>
  <c r="F494" i="3" s="1"/>
  <c r="AJ20" i="1"/>
  <c r="U20" i="1"/>
  <c r="J20" i="1"/>
  <c r="B474" i="3" s="1"/>
  <c r="F474" i="3" s="1"/>
  <c r="BD20" i="1"/>
  <c r="AU20" i="1"/>
  <c r="X20" i="1"/>
  <c r="B476" i="3"/>
  <c r="F476" i="3" s="1"/>
  <c r="AH20" i="1"/>
  <c r="B488" i="3" s="1"/>
  <c r="F488" i="3" s="1"/>
  <c r="P20" i="1"/>
  <c r="B478" i="3" s="1"/>
  <c r="F478" i="3" s="1"/>
  <c r="O20" i="1"/>
  <c r="B477" i="3" s="1"/>
  <c r="F477" i="3" s="1"/>
  <c r="AB20" i="1"/>
  <c r="B486" i="3" s="1"/>
  <c r="F486" i="3" s="1"/>
  <c r="AG20" i="1"/>
  <c r="B487" i="3" s="1"/>
  <c r="F487" i="3" s="1"/>
  <c r="H20" i="1"/>
  <c r="B473" i="3" s="1"/>
  <c r="F473" i="3" s="1"/>
  <c r="BE20" i="1"/>
  <c r="AW20" i="1"/>
  <c r="B492" i="3" s="1"/>
  <c r="F492" i="3" s="1"/>
  <c r="S20" i="1"/>
  <c r="B480" i="3" s="1"/>
  <c r="F480" i="3" s="1"/>
  <c r="D20" i="1"/>
  <c r="Q20" i="1"/>
  <c r="B479" i="3" s="1"/>
  <c r="F479" i="3" s="1"/>
  <c r="AV20" i="1"/>
  <c r="B491" i="3" s="1"/>
  <c r="F491" i="3" s="1"/>
  <c r="Y20" i="1"/>
  <c r="BA20" i="1"/>
  <c r="G20" i="1"/>
  <c r="AA20" i="1"/>
  <c r="B485" i="3" s="1"/>
  <c r="F485" i="3" s="1"/>
  <c r="AZ20" i="1"/>
  <c r="F20" i="1"/>
  <c r="AY20" i="1"/>
  <c r="E20" i="1"/>
  <c r="B471" i="3" s="1"/>
  <c r="F471" i="3" s="1"/>
  <c r="T20" i="1"/>
  <c r="B481" i="3" s="1"/>
  <c r="F481" i="3" s="1"/>
  <c r="AY32" i="1"/>
  <c r="Y32" i="1"/>
  <c r="O32" i="1"/>
  <c r="AW32" i="1"/>
  <c r="X32" i="1"/>
  <c r="AZ32" i="1"/>
  <c r="AA32" i="1"/>
  <c r="P32" i="1"/>
  <c r="D32" i="1"/>
  <c r="BA32" i="1"/>
  <c r="T32" i="1"/>
  <c r="Q32" i="1"/>
  <c r="AV32" i="1"/>
  <c r="S32" i="1"/>
  <c r="AU32" i="1"/>
  <c r="BC32" i="1"/>
  <c r="W32" i="1"/>
  <c r="F32" i="1"/>
  <c r="U32" i="1"/>
  <c r="H32" i="1"/>
  <c r="BB32" i="1"/>
  <c r="E32" i="1"/>
  <c r="AG32" i="1"/>
  <c r="K32" i="1"/>
  <c r="BD32" i="1"/>
  <c r="AH32" i="1"/>
  <c r="BE32" i="1"/>
  <c r="J32" i="1"/>
  <c r="AB32" i="1"/>
  <c r="AY21" i="1"/>
  <c r="AB21" i="1"/>
  <c r="B522" i="3" s="1"/>
  <c r="F522" i="3" s="1"/>
  <c r="Q21" i="1"/>
  <c r="B515" i="3" s="1"/>
  <c r="F515" i="3" s="1"/>
  <c r="F21" i="1"/>
  <c r="AW21" i="1"/>
  <c r="B528" i="3" s="1"/>
  <c r="F528" i="3" s="1"/>
  <c r="AA21" i="1"/>
  <c r="B521" i="3" s="1"/>
  <c r="F521" i="3" s="1"/>
  <c r="P21" i="1"/>
  <c r="B514" i="3" s="1"/>
  <c r="F514" i="3" s="1"/>
  <c r="E21" i="1"/>
  <c r="B507" i="3" s="1"/>
  <c r="F507" i="3" s="1"/>
  <c r="B502" i="3"/>
  <c r="F502" i="3" s="1"/>
  <c r="AZ21" i="1"/>
  <c r="AG21" i="1"/>
  <c r="B523" i="3" s="1"/>
  <c r="F523" i="3" s="1"/>
  <c r="S21" i="1"/>
  <c r="B516" i="3" s="1"/>
  <c r="F516" i="3" s="1"/>
  <c r="G21" i="1"/>
  <c r="AU21" i="1"/>
  <c r="T21" i="1"/>
  <c r="B517" i="3" s="1"/>
  <c r="F517" i="3" s="1"/>
  <c r="AJ21" i="1"/>
  <c r="O21" i="1"/>
  <c r="B513" i="3" s="1"/>
  <c r="F513" i="3" s="1"/>
  <c r="B512" i="3"/>
  <c r="F512" i="3" s="1"/>
  <c r="BE21" i="1"/>
  <c r="BA21" i="1"/>
  <c r="W21" i="1"/>
  <c r="D21" i="1"/>
  <c r="AV21" i="1"/>
  <c r="B527" i="3" s="1"/>
  <c r="F527" i="3" s="1"/>
  <c r="U21" i="1"/>
  <c r="BC21" i="1"/>
  <c r="B531" i="3" s="1"/>
  <c r="F531" i="3" s="1"/>
  <c r="AH21" i="1"/>
  <c r="B524" i="3" s="1"/>
  <c r="F524" i="3" s="1"/>
  <c r="BD21" i="1"/>
  <c r="Y21" i="1"/>
  <c r="X21" i="1"/>
  <c r="K21" i="1"/>
  <c r="B511" i="3" s="1"/>
  <c r="F511" i="3" s="1"/>
  <c r="J21" i="1"/>
  <c r="B510" i="3" s="1"/>
  <c r="F510" i="3" s="1"/>
  <c r="BB21" i="1"/>
  <c r="B530" i="3" s="1"/>
  <c r="F530" i="3" s="1"/>
  <c r="H21" i="1"/>
  <c r="B509" i="3" s="1"/>
  <c r="F509" i="3" s="1"/>
  <c r="BC27" i="1"/>
  <c r="AH27" i="1"/>
  <c r="T27" i="1"/>
  <c r="H27" i="1"/>
  <c r="BB27" i="1"/>
  <c r="AG27" i="1"/>
  <c r="S27" i="1"/>
  <c r="F27" i="1"/>
  <c r="BD27" i="1"/>
  <c r="AU27" i="1"/>
  <c r="U27" i="1"/>
  <c r="J27" i="1"/>
  <c r="AW27" i="1"/>
  <c r="P27" i="1"/>
  <c r="AV27" i="1"/>
  <c r="O27" i="1"/>
  <c r="AB27" i="1"/>
  <c r="AZ27" i="1"/>
  <c r="W27" i="1"/>
  <c r="AY27" i="1"/>
  <c r="Q27" i="1"/>
  <c r="AA27" i="1"/>
  <c r="K27" i="1"/>
  <c r="Y27" i="1"/>
  <c r="X27" i="1"/>
  <c r="E27" i="1"/>
  <c r="BA27" i="1"/>
  <c r="D27" i="1"/>
  <c r="BE27" i="1"/>
  <c r="B250" i="3"/>
  <c r="F250" i="3" s="1"/>
  <c r="BC14" i="1"/>
  <c r="B279" i="3" s="1"/>
  <c r="F279" i="3" s="1"/>
  <c r="W14" i="1"/>
  <c r="K14" i="1"/>
  <c r="B259" i="3" s="1"/>
  <c r="F259" i="3" s="1"/>
  <c r="BB14" i="1"/>
  <c r="B278" i="3" s="1"/>
  <c r="F278" i="3" s="1"/>
  <c r="AJ14" i="1"/>
  <c r="U14" i="1"/>
  <c r="J14" i="1"/>
  <c r="B258" i="3" s="1"/>
  <c r="F258" i="3" s="1"/>
  <c r="BD14" i="1"/>
  <c r="AG14" i="1"/>
  <c r="B271" i="3" s="1"/>
  <c r="F271" i="3" s="1"/>
  <c r="P14" i="1"/>
  <c r="B262" i="3" s="1"/>
  <c r="F262" i="3" s="1"/>
  <c r="AB14" i="1"/>
  <c r="B270" i="3" s="1"/>
  <c r="F270" i="3" s="1"/>
  <c r="O14" i="1"/>
  <c r="B261" i="3" s="1"/>
  <c r="F261" i="3" s="1"/>
  <c r="AA14" i="1"/>
  <c r="B269" i="3" s="1"/>
  <c r="F269" i="3" s="1"/>
  <c r="BA14" i="1"/>
  <c r="AZ14" i="1"/>
  <c r="B260" i="3"/>
  <c r="F260" i="3" s="1"/>
  <c r="AU14" i="1"/>
  <c r="S14" i="1"/>
  <c r="B264" i="3" s="1"/>
  <c r="F264" i="3" s="1"/>
  <c r="E14" i="1"/>
  <c r="B255" i="3" s="1"/>
  <c r="F255" i="3" s="1"/>
  <c r="AH14" i="1"/>
  <c r="B272" i="3" s="1"/>
  <c r="F272" i="3" s="1"/>
  <c r="D14" i="1"/>
  <c r="BE14" i="1"/>
  <c r="Q14" i="1"/>
  <c r="B263" i="3" s="1"/>
  <c r="F263" i="3" s="1"/>
  <c r="G14" i="1"/>
  <c r="Y14" i="1"/>
  <c r="AY14" i="1"/>
  <c r="AW14" i="1"/>
  <c r="B276" i="3" s="1"/>
  <c r="F276" i="3" s="1"/>
  <c r="X14" i="1"/>
  <c r="H14" i="1"/>
  <c r="B257" i="3" s="1"/>
  <c r="F257" i="3" s="1"/>
  <c r="AV14" i="1"/>
  <c r="B275" i="3" s="1"/>
  <c r="F275" i="3" s="1"/>
  <c r="F14" i="1"/>
  <c r="T14" i="1"/>
  <c r="B265" i="3" s="1"/>
  <c r="F265" i="3" s="1"/>
  <c r="H7" i="7"/>
  <c r="H7" i="6"/>
  <c r="U41" i="1" l="1"/>
  <c r="AD25" i="7"/>
  <c r="AD22" i="7"/>
  <c r="L2" i="6"/>
  <c r="L5" i="6" s="1"/>
  <c r="L2" i="7"/>
  <c r="L5" i="7" s="1"/>
  <c r="AX41" i="1"/>
  <c r="X2" i="6" s="1"/>
  <c r="X5" i="6" s="1"/>
  <c r="H3" i="7"/>
  <c r="H46" i="2" s="1"/>
  <c r="H3" i="6"/>
  <c r="H2" i="6"/>
  <c r="H2" i="7"/>
  <c r="D46" i="2" s="1"/>
  <c r="B48" i="3"/>
  <c r="F48" i="3" s="1"/>
  <c r="AD20" i="7"/>
  <c r="AD27" i="7"/>
  <c r="AD9" i="7"/>
  <c r="AD15" i="7"/>
  <c r="AD18" i="7"/>
  <c r="AD10" i="7"/>
  <c r="AD24" i="7"/>
  <c r="AD19" i="7"/>
  <c r="AD30" i="7"/>
  <c r="AD13" i="7"/>
  <c r="AD48" i="7"/>
  <c r="AD12" i="7"/>
  <c r="AD29" i="7"/>
  <c r="AD11" i="7"/>
  <c r="AD31" i="7"/>
  <c r="AD35" i="7"/>
  <c r="AD21" i="7"/>
  <c r="AD26" i="7"/>
  <c r="AD36" i="7"/>
  <c r="G7" i="6"/>
  <c r="AD23" i="6"/>
  <c r="AD24" i="6"/>
  <c r="AD34" i="6"/>
  <c r="AD10" i="6"/>
  <c r="AD29" i="6"/>
  <c r="AD9" i="6"/>
  <c r="AD18" i="6"/>
  <c r="AD33" i="6"/>
  <c r="AD16" i="6"/>
  <c r="AD11" i="6"/>
  <c r="AD46" i="6"/>
  <c r="AD19" i="6"/>
  <c r="AD17" i="6"/>
  <c r="AD12" i="6"/>
  <c r="AD22" i="6"/>
  <c r="AD25" i="6"/>
  <c r="AD13" i="6"/>
  <c r="AD20" i="6"/>
  <c r="AD27" i="6"/>
  <c r="AD30" i="6"/>
  <c r="AD15" i="6"/>
  <c r="T44" i="5"/>
  <c r="T7" i="7" s="1"/>
  <c r="T8" i="7" s="1"/>
  <c r="B542" i="3"/>
  <c r="BJ22" i="1"/>
  <c r="BF22" i="1"/>
  <c r="BJ8" i="1"/>
  <c r="BF8" i="1"/>
  <c r="BF4" i="1"/>
  <c r="B42" i="3"/>
  <c r="BJ4" i="1"/>
  <c r="AA41" i="1"/>
  <c r="BA41" i="1"/>
  <c r="S41" i="1"/>
  <c r="H41" i="1"/>
  <c r="BF32" i="1"/>
  <c r="B145" i="3"/>
  <c r="BJ9" i="1"/>
  <c r="BF9" i="1"/>
  <c r="C145" i="3"/>
  <c r="BF24" i="1"/>
  <c r="O41" i="1"/>
  <c r="W41" i="1"/>
  <c r="F42" i="1"/>
  <c r="G41" i="1"/>
  <c r="AY41" i="1"/>
  <c r="E42" i="1"/>
  <c r="AH42" i="1"/>
  <c r="AB18" i="6"/>
  <c r="AB30" i="6"/>
  <c r="AB13" i="6"/>
  <c r="AB34" i="6"/>
  <c r="AB20" i="6"/>
  <c r="AB10" i="6"/>
  <c r="AB29" i="6"/>
  <c r="AB27" i="6"/>
  <c r="AB24" i="6"/>
  <c r="AB23" i="6"/>
  <c r="AB17" i="6"/>
  <c r="AB46" i="6"/>
  <c r="AB19" i="6"/>
  <c r="AB16" i="6"/>
  <c r="AB28" i="6"/>
  <c r="AB33" i="6"/>
  <c r="AB22" i="6"/>
  <c r="AB15" i="6"/>
  <c r="AB25" i="6"/>
  <c r="AB11" i="6"/>
  <c r="AB12" i="6"/>
  <c r="AB9" i="6"/>
  <c r="AJ41" i="1"/>
  <c r="D41" i="1"/>
  <c r="BF3" i="1"/>
  <c r="J41" i="1"/>
  <c r="BB41" i="1"/>
  <c r="BE41" i="1"/>
  <c r="BJ19" i="1"/>
  <c r="BF19" i="1"/>
  <c r="B434" i="3"/>
  <c r="BF25" i="1"/>
  <c r="BF26" i="1"/>
  <c r="BJ11" i="1"/>
  <c r="BF11" i="1"/>
  <c r="B182" i="3"/>
  <c r="AL41" i="1"/>
  <c r="AB42" i="1"/>
  <c r="AV41" i="1"/>
  <c r="L41" i="1"/>
  <c r="BF28" i="1"/>
  <c r="AB31" i="7"/>
  <c r="AB30" i="7"/>
  <c r="AB29" i="7"/>
  <c r="AB27" i="7"/>
  <c r="AB26" i="7"/>
  <c r="AB25" i="7"/>
  <c r="AB24" i="7"/>
  <c r="AB22" i="7"/>
  <c r="AB35" i="7"/>
  <c r="AB32" i="7"/>
  <c r="AB21" i="7"/>
  <c r="AB11" i="7"/>
  <c r="AB48" i="7"/>
  <c r="AB18" i="7"/>
  <c r="AB15" i="7"/>
  <c r="AB19" i="7"/>
  <c r="AB13" i="7"/>
  <c r="AB10" i="7"/>
  <c r="AB20" i="7"/>
  <c r="AB36" i="7"/>
  <c r="AB9" i="7"/>
  <c r="AB12" i="7"/>
  <c r="BF31" i="1"/>
  <c r="B578" i="3"/>
  <c r="BJ23" i="1"/>
  <c r="BF23" i="1"/>
  <c r="BF5" i="1"/>
  <c r="C42" i="3"/>
  <c r="BF6" i="1"/>
  <c r="BJ6" i="1"/>
  <c r="B75" i="3"/>
  <c r="B398" i="3"/>
  <c r="BF18" i="1"/>
  <c r="BJ18" i="1"/>
  <c r="BF34" i="1"/>
  <c r="P42" i="1"/>
  <c r="K42" i="1"/>
  <c r="T42" i="1"/>
  <c r="X42" i="1"/>
  <c r="BF7" i="1"/>
  <c r="B110" i="3"/>
  <c r="BJ7" i="1"/>
  <c r="BJ13" i="1"/>
  <c r="BF13" i="1"/>
  <c r="C218" i="3"/>
  <c r="B254" i="3"/>
  <c r="BF14" i="1"/>
  <c r="BJ14" i="1"/>
  <c r="BF27" i="1"/>
  <c r="BJ21" i="1"/>
  <c r="B506" i="3"/>
  <c r="BF21" i="1"/>
  <c r="BJ20" i="1"/>
  <c r="BF20" i="1"/>
  <c r="B470" i="3"/>
  <c r="BJ17" i="1"/>
  <c r="BF17" i="1"/>
  <c r="B362" i="3"/>
  <c r="B213" i="3"/>
  <c r="F177" i="3"/>
  <c r="BF30" i="1"/>
  <c r="BJ29" i="1"/>
  <c r="B650" i="3"/>
  <c r="BF29" i="1"/>
  <c r="K7" i="7"/>
  <c r="K7" i="6"/>
  <c r="BF33" i="1"/>
  <c r="C242" i="3"/>
  <c r="G242" i="3" s="1"/>
  <c r="B243" i="3"/>
  <c r="F243" i="3" s="1"/>
  <c r="Q41" i="1"/>
  <c r="Y42" i="1"/>
  <c r="AU41" i="1"/>
  <c r="AF2" i="7" s="1"/>
  <c r="BF35" i="1"/>
  <c r="BJ10" i="1"/>
  <c r="BF10" i="1"/>
  <c r="C182" i="3"/>
  <c r="BF37" i="1"/>
  <c r="AF47" i="6"/>
  <c r="AF48" i="6"/>
  <c r="B326" i="3"/>
  <c r="BF16" i="1"/>
  <c r="BJ16" i="1"/>
  <c r="B290" i="3"/>
  <c r="BJ15" i="1"/>
  <c r="BF15" i="1"/>
  <c r="BF36" i="1"/>
  <c r="B218" i="3"/>
  <c r="BJ12" i="1"/>
  <c r="BF12" i="1"/>
  <c r="AZ41" i="1"/>
  <c r="AG41" i="1"/>
  <c r="AW42" i="1"/>
  <c r="BC41" i="1"/>
  <c r="BD42" i="1"/>
  <c r="U2" i="6" l="1"/>
  <c r="U2" i="7"/>
  <c r="U5" i="7" s="1"/>
  <c r="L6" i="6"/>
  <c r="L8" i="6" s="1"/>
  <c r="L6" i="7"/>
  <c r="L8" i="7" s="1"/>
  <c r="L18" i="7" s="1"/>
  <c r="S42" i="2" s="1"/>
  <c r="S47" i="2"/>
  <c r="X2" i="7"/>
  <c r="AM2" i="7"/>
  <c r="S19" i="2" s="1"/>
  <c r="Q21" i="2" s="1"/>
  <c r="AM3" i="6"/>
  <c r="AM5" i="6" s="1"/>
  <c r="AM6" i="6" s="1"/>
  <c r="AM8" i="6" s="1"/>
  <c r="H5" i="7"/>
  <c r="H6" i="7" s="1"/>
  <c r="H8" i="7" s="1"/>
  <c r="H19" i="7" s="1"/>
  <c r="D43" i="2" s="1"/>
  <c r="H5" i="6"/>
  <c r="H6" i="6" s="1"/>
  <c r="H8" i="6" s="1"/>
  <c r="H10" i="6" s="1"/>
  <c r="AD49" i="7"/>
  <c r="AD50" i="7"/>
  <c r="AD48" i="6"/>
  <c r="AD47" i="6"/>
  <c r="T7" i="6"/>
  <c r="T8" i="6" s="1"/>
  <c r="T16" i="6" s="1"/>
  <c r="P4" i="7"/>
  <c r="I72" i="2" s="1"/>
  <c r="P4" i="6"/>
  <c r="F470" i="3"/>
  <c r="F497" i="3" s="1"/>
  <c r="B497" i="3"/>
  <c r="F3" i="7"/>
  <c r="F35" i="2" s="1"/>
  <c r="F3" i="6"/>
  <c r="B605" i="3"/>
  <c r="F578" i="3"/>
  <c r="F605" i="3" s="1"/>
  <c r="V3" i="7"/>
  <c r="V3" i="6"/>
  <c r="BK43" i="1"/>
  <c r="BJ43" i="1"/>
  <c r="J3" i="7"/>
  <c r="F61" i="2" s="1"/>
  <c r="J3" i="6"/>
  <c r="F75" i="3"/>
  <c r="B102" i="3"/>
  <c r="F102" i="3" s="1"/>
  <c r="G2" i="7"/>
  <c r="G2" i="6"/>
  <c r="AO2" i="6"/>
  <c r="AO5" i="6" s="1"/>
  <c r="AO6" i="6" s="1"/>
  <c r="AO8" i="6" s="1"/>
  <c r="AO2" i="7"/>
  <c r="AO5" i="7" s="1"/>
  <c r="AO6" i="7" s="1"/>
  <c r="AO8" i="7" s="1"/>
  <c r="T48" i="7"/>
  <c r="T36" i="7"/>
  <c r="T35" i="7"/>
  <c r="T32" i="7"/>
  <c r="T24" i="7"/>
  <c r="T22" i="7"/>
  <c r="T10" i="7"/>
  <c r="T13" i="7"/>
  <c r="T29" i="7"/>
  <c r="T26" i="7"/>
  <c r="T21" i="7"/>
  <c r="T18" i="7"/>
  <c r="T15" i="7"/>
  <c r="T25" i="7"/>
  <c r="T27" i="7"/>
  <c r="T12" i="7"/>
  <c r="T11" i="7"/>
  <c r="T9" i="7"/>
  <c r="T20" i="7"/>
  <c r="T19" i="7"/>
  <c r="B3" i="7"/>
  <c r="B3" i="6"/>
  <c r="BF42" i="1"/>
  <c r="C172" i="3"/>
  <c r="G172" i="3" s="1"/>
  <c r="G145" i="3"/>
  <c r="F42" i="3"/>
  <c r="B69" i="3"/>
  <c r="F69" i="3" s="1"/>
  <c r="AH2" i="7"/>
  <c r="AH2" i="6"/>
  <c r="AN2" i="7"/>
  <c r="AN2" i="6"/>
  <c r="AN5" i="6" s="1"/>
  <c r="AN6" i="6" s="1"/>
  <c r="AN8" i="6" s="1"/>
  <c r="AB48" i="6"/>
  <c r="AB47" i="6"/>
  <c r="AK2" i="7"/>
  <c r="AK2" i="6"/>
  <c r="AK5" i="6" s="1"/>
  <c r="AK6" i="6" s="1"/>
  <c r="AK8" i="6" s="1"/>
  <c r="C2" i="6"/>
  <c r="C5" i="6" s="1"/>
  <c r="C6" i="6" s="1"/>
  <c r="C8" i="6" s="1"/>
  <c r="C2" i="7"/>
  <c r="B677" i="3"/>
  <c r="F650" i="3"/>
  <c r="F677" i="3" s="1"/>
  <c r="AB50" i="7"/>
  <c r="AB49" i="7"/>
  <c r="R3" i="7"/>
  <c r="U71" i="2" s="1"/>
  <c r="R3" i="6"/>
  <c r="B249" i="3"/>
  <c r="F213" i="3"/>
  <c r="B533" i="3"/>
  <c r="F506" i="3"/>
  <c r="F533" i="3" s="1"/>
  <c r="T30" i="7"/>
  <c r="G42" i="3"/>
  <c r="C69" i="3"/>
  <c r="G69" i="3" s="1"/>
  <c r="Z2" i="7"/>
  <c r="Z2" i="6"/>
  <c r="BH42" i="1"/>
  <c r="AU7" i="7"/>
  <c r="F145" i="3"/>
  <c r="B172" i="3"/>
  <c r="F172" i="3" s="1"/>
  <c r="D2" i="6"/>
  <c r="D5" i="6" s="1"/>
  <c r="D6" i="6" s="1"/>
  <c r="D8" i="6" s="1"/>
  <c r="D2" i="7"/>
  <c r="V2" i="7"/>
  <c r="V2" i="6"/>
  <c r="K2" i="7"/>
  <c r="K2" i="6"/>
  <c r="K5" i="6" s="1"/>
  <c r="K6" i="6" s="1"/>
  <c r="K8" i="6" s="1"/>
  <c r="B281" i="3"/>
  <c r="F281" i="3" s="1"/>
  <c r="F254" i="3"/>
  <c r="F290" i="3"/>
  <c r="B317" i="3"/>
  <c r="F317" i="3" s="1"/>
  <c r="G218" i="3"/>
  <c r="C245" i="3"/>
  <c r="G245" i="3" s="1"/>
  <c r="C209" i="3"/>
  <c r="G209" i="3" s="1"/>
  <c r="G182" i="3"/>
  <c r="F2" i="7"/>
  <c r="D35" i="2" s="1"/>
  <c r="F2" i="6"/>
  <c r="AP3" i="6"/>
  <c r="AP3" i="7"/>
  <c r="S118" i="2" s="1"/>
  <c r="F326" i="3"/>
  <c r="B353" i="3"/>
  <c r="F353" i="3" s="1"/>
  <c r="M2" i="7"/>
  <c r="S61" i="2" s="1"/>
  <c r="M2" i="6"/>
  <c r="B2" i="6"/>
  <c r="B2" i="7"/>
  <c r="BF41" i="1"/>
  <c r="B4" i="7"/>
  <c r="H20" i="2" s="1"/>
  <c r="B4" i="6"/>
  <c r="AP2" i="6"/>
  <c r="AP2" i="7"/>
  <c r="B245" i="3"/>
  <c r="F245" i="3" s="1"/>
  <c r="F218" i="3"/>
  <c r="F110" i="3"/>
  <c r="B137" i="3"/>
  <c r="F137" i="3" s="1"/>
  <c r="P3" i="7"/>
  <c r="F72" i="2" s="1"/>
  <c r="P3" i="6"/>
  <c r="T31" i="7"/>
  <c r="B461" i="3"/>
  <c r="F434" i="3"/>
  <c r="F461" i="3" s="1"/>
  <c r="N2" i="7"/>
  <c r="N2" i="6"/>
  <c r="N5" i="6" s="1"/>
  <c r="N6" i="6" s="1"/>
  <c r="N8" i="6" s="1"/>
  <c r="P2" i="6"/>
  <c r="P2" i="7"/>
  <c r="AQ2" i="6"/>
  <c r="AQ5" i="6" s="1"/>
  <c r="AQ6" i="6" s="1"/>
  <c r="AQ8" i="6" s="1"/>
  <c r="AQ2" i="7"/>
  <c r="B389" i="3"/>
  <c r="F389" i="3" s="1"/>
  <c r="F362" i="3"/>
  <c r="AH3" i="7"/>
  <c r="G101" i="2" s="1"/>
  <c r="AH3" i="6"/>
  <c r="AF5" i="7"/>
  <c r="AF6" i="7" s="1"/>
  <c r="AF8" i="7" s="1"/>
  <c r="M3" i="7"/>
  <c r="U61" i="2" s="1"/>
  <c r="M3" i="6"/>
  <c r="B425" i="3"/>
  <c r="F425" i="3" s="1"/>
  <c r="F398" i="3"/>
  <c r="B209" i="3"/>
  <c r="F209" i="3" s="1"/>
  <c r="F182" i="3"/>
  <c r="J2" i="7"/>
  <c r="J2" i="6"/>
  <c r="R2" i="7"/>
  <c r="R2" i="6"/>
  <c r="B569" i="3"/>
  <c r="F542" i="3"/>
  <c r="F569" i="3" s="1"/>
  <c r="U5" i="6" l="1"/>
  <c r="U6" i="6" s="1"/>
  <c r="U8" i="6" s="1"/>
  <c r="U26" i="6" s="1"/>
  <c r="U6" i="7"/>
  <c r="U8" i="7" s="1"/>
  <c r="D90" i="2"/>
  <c r="D89" i="2"/>
  <c r="L11" i="7"/>
  <c r="L19" i="7"/>
  <c r="S43" i="2" s="1"/>
  <c r="L44" i="7"/>
  <c r="S44" i="2" s="1"/>
  <c r="L10" i="7"/>
  <c r="L9" i="7"/>
  <c r="S41" i="2" s="1"/>
  <c r="L48" i="7"/>
  <c r="L15" i="7"/>
  <c r="L36" i="7"/>
  <c r="L12" i="7"/>
  <c r="L32" i="7"/>
  <c r="L13" i="7"/>
  <c r="L29" i="7"/>
  <c r="L22" i="7"/>
  <c r="L26" i="7"/>
  <c r="L21" i="7"/>
  <c r="S45" i="2" s="1"/>
  <c r="L46" i="6"/>
  <c r="L27" i="6"/>
  <c r="L20" i="6"/>
  <c r="L15" i="6"/>
  <c r="L9" i="6"/>
  <c r="L30" i="6"/>
  <c r="L24" i="6"/>
  <c r="L18" i="6"/>
  <c r="L12" i="6"/>
  <c r="L16" i="6"/>
  <c r="L33" i="6"/>
  <c r="L23" i="6"/>
  <c r="L28" i="6"/>
  <c r="L22" i="6"/>
  <c r="L25" i="6"/>
  <c r="L10" i="6"/>
  <c r="L34" i="6"/>
  <c r="L19" i="6"/>
  <c r="L13" i="6"/>
  <c r="L11" i="6"/>
  <c r="L29" i="6"/>
  <c r="L17" i="6"/>
  <c r="L35" i="7"/>
  <c r="L30" i="7"/>
  <c r="L24" i="7"/>
  <c r="L20" i="7"/>
  <c r="L25" i="7"/>
  <c r="L31" i="7"/>
  <c r="L27" i="7"/>
  <c r="X5" i="7"/>
  <c r="X6" i="7" s="1"/>
  <c r="X8" i="7" s="1"/>
  <c r="X29" i="7" s="1"/>
  <c r="S34" i="2"/>
  <c r="V101" i="2"/>
  <c r="W6" i="2" s="1"/>
  <c r="J35" i="2"/>
  <c r="G5" i="7"/>
  <c r="G6" i="7" s="1"/>
  <c r="G8" i="7" s="1"/>
  <c r="AM5" i="7"/>
  <c r="AM6" i="7" s="1"/>
  <c r="AM8" i="7" s="1"/>
  <c r="AM39" i="7" s="1"/>
  <c r="H12" i="7"/>
  <c r="H30" i="7"/>
  <c r="H31" i="7"/>
  <c r="H48" i="7"/>
  <c r="H29" i="7"/>
  <c r="H21" i="7"/>
  <c r="D44" i="2" s="1"/>
  <c r="AM27" i="6"/>
  <c r="AM9" i="6"/>
  <c r="AM31" i="6"/>
  <c r="AM43" i="6"/>
  <c r="AM28" i="6"/>
  <c r="AM46" i="6"/>
  <c r="AM30" i="6"/>
  <c r="AM13" i="6"/>
  <c r="AM12" i="6"/>
  <c r="AM34" i="6"/>
  <c r="AM25" i="6"/>
  <c r="AM45" i="6"/>
  <c r="AM15" i="6"/>
  <c r="AM38" i="6"/>
  <c r="AM20" i="6"/>
  <c r="AM10" i="6"/>
  <c r="AM29" i="6"/>
  <c r="AM39" i="6"/>
  <c r="AM41" i="6"/>
  <c r="AM23" i="6"/>
  <c r="AM32" i="6"/>
  <c r="AM24" i="6"/>
  <c r="AM40" i="6"/>
  <c r="AM11" i="6"/>
  <c r="AM17" i="6"/>
  <c r="AM33" i="6"/>
  <c r="AM37" i="6"/>
  <c r="AM18" i="6"/>
  <c r="AM42" i="6"/>
  <c r="AM22" i="6"/>
  <c r="AM19" i="6"/>
  <c r="AM16" i="6"/>
  <c r="H15" i="6"/>
  <c r="H23" i="6"/>
  <c r="H10" i="7"/>
  <c r="H25" i="7"/>
  <c r="H27" i="7"/>
  <c r="H18" i="7"/>
  <c r="D42" i="2" s="1"/>
  <c r="H15" i="7"/>
  <c r="H24" i="6"/>
  <c r="H25" i="6"/>
  <c r="H18" i="6"/>
  <c r="H36" i="7"/>
  <c r="H9" i="7"/>
  <c r="H14" i="7"/>
  <c r="D41" i="2" s="1"/>
  <c r="H11" i="7"/>
  <c r="H24" i="7"/>
  <c r="H20" i="7"/>
  <c r="H32" i="7"/>
  <c r="H26" i="7"/>
  <c r="H22" i="7"/>
  <c r="H13" i="6"/>
  <c r="H13" i="7"/>
  <c r="H35" i="7"/>
  <c r="H34" i="6"/>
  <c r="H30" i="6"/>
  <c r="H28" i="6"/>
  <c r="H46" i="6"/>
  <c r="H16" i="6"/>
  <c r="H33" i="6"/>
  <c r="H27" i="6"/>
  <c r="H11" i="6"/>
  <c r="H22" i="6"/>
  <c r="H14" i="6"/>
  <c r="H12" i="6"/>
  <c r="H19" i="6"/>
  <c r="H29" i="6"/>
  <c r="H9" i="6"/>
  <c r="H17" i="6"/>
  <c r="H20" i="6"/>
  <c r="G5" i="6"/>
  <c r="G6" i="6" s="1"/>
  <c r="G8" i="6" s="1"/>
  <c r="Z5" i="7"/>
  <c r="Z6" i="7" s="1"/>
  <c r="Z8" i="7" s="1"/>
  <c r="Z46" i="7" s="1"/>
  <c r="D127" i="2" s="1"/>
  <c r="D131" i="2"/>
  <c r="Z5" i="6"/>
  <c r="Z6" i="6" s="1"/>
  <c r="Z8" i="6" s="1"/>
  <c r="T13" i="6"/>
  <c r="T11" i="6"/>
  <c r="T19" i="6"/>
  <c r="T24" i="6"/>
  <c r="T20" i="6"/>
  <c r="T17" i="6"/>
  <c r="T25" i="6"/>
  <c r="T22" i="6"/>
  <c r="T34" i="6"/>
  <c r="T27" i="6"/>
  <c r="T23" i="6"/>
  <c r="T29" i="6"/>
  <c r="T28" i="6"/>
  <c r="T18" i="6"/>
  <c r="T46" i="6"/>
  <c r="T33" i="6"/>
  <c r="T12" i="6"/>
  <c r="T15" i="6"/>
  <c r="T9" i="6"/>
  <c r="T10" i="6"/>
  <c r="T30" i="6"/>
  <c r="AU7" i="6"/>
  <c r="X6" i="6"/>
  <c r="X8" i="6" s="1"/>
  <c r="R5" i="6"/>
  <c r="R6" i="6" s="1"/>
  <c r="R8" i="6" s="1"/>
  <c r="R27" i="6" s="1"/>
  <c r="J5" i="6"/>
  <c r="J6" i="6" s="1"/>
  <c r="J8" i="6" s="1"/>
  <c r="J19" i="6" s="1"/>
  <c r="BH41" i="1"/>
  <c r="V5" i="6"/>
  <c r="V6" i="6" s="1"/>
  <c r="V8" i="6" s="1"/>
  <c r="V9" i="6" s="1"/>
  <c r="P5" i="6"/>
  <c r="P6" i="6" s="1"/>
  <c r="P8" i="6" s="1"/>
  <c r="P33" i="6" s="1"/>
  <c r="F5" i="6"/>
  <c r="F5" i="7" s="1"/>
  <c r="F6" i="7" s="1"/>
  <c r="F8" i="7" s="1"/>
  <c r="J5" i="7"/>
  <c r="D61" i="2"/>
  <c r="AP5" i="7"/>
  <c r="AP6" i="7" s="1"/>
  <c r="AP8" i="7" s="1"/>
  <c r="S117" i="2"/>
  <c r="M5" i="6"/>
  <c r="K9" i="6"/>
  <c r="K30" i="6"/>
  <c r="K13" i="6"/>
  <c r="K15" i="6"/>
  <c r="K46" i="6"/>
  <c r="K11" i="6"/>
  <c r="K33" i="6"/>
  <c r="K22" i="6"/>
  <c r="K19" i="6"/>
  <c r="K29" i="6"/>
  <c r="K27" i="6"/>
  <c r="K24" i="6"/>
  <c r="K12" i="6"/>
  <c r="K10" i="6"/>
  <c r="K25" i="6"/>
  <c r="K17" i="6"/>
  <c r="K28" i="6"/>
  <c r="K20" i="6"/>
  <c r="K34" i="6"/>
  <c r="K23" i="6"/>
  <c r="K18" i="6"/>
  <c r="K16" i="6"/>
  <c r="AK41" i="6"/>
  <c r="AK23" i="6"/>
  <c r="AK38" i="6"/>
  <c r="AK22" i="6"/>
  <c r="AK20" i="6"/>
  <c r="AK19" i="6"/>
  <c r="AK10" i="6"/>
  <c r="AK16" i="6"/>
  <c r="AK15" i="6"/>
  <c r="AK46" i="6"/>
  <c r="AK45" i="6"/>
  <c r="AK37" i="6"/>
  <c r="AK33" i="6"/>
  <c r="AK29" i="6"/>
  <c r="AK28" i="6"/>
  <c r="AK27" i="6"/>
  <c r="AK25" i="6"/>
  <c r="AK24" i="6"/>
  <c r="AK17" i="6"/>
  <c r="AK11" i="6"/>
  <c r="AK13" i="6"/>
  <c r="AK43" i="6"/>
  <c r="AK34" i="6"/>
  <c r="AK18" i="6"/>
  <c r="AK39" i="6"/>
  <c r="AK9" i="6"/>
  <c r="AK42" i="6"/>
  <c r="AK30" i="6"/>
  <c r="AK40" i="6"/>
  <c r="AK12" i="6"/>
  <c r="AQ42" i="6"/>
  <c r="AQ13" i="6"/>
  <c r="AQ34" i="6"/>
  <c r="AQ17" i="6"/>
  <c r="AQ18" i="6"/>
  <c r="AQ9" i="6"/>
  <c r="AQ16" i="6"/>
  <c r="AQ29" i="6"/>
  <c r="AQ10" i="6"/>
  <c r="B285" i="3"/>
  <c r="F249" i="3"/>
  <c r="C5" i="7"/>
  <c r="C6" i="7" s="1"/>
  <c r="C8" i="7" s="1"/>
  <c r="J20" i="2"/>
  <c r="AO45" i="7"/>
  <c r="AO25" i="7"/>
  <c r="AO19" i="7"/>
  <c r="AO12" i="7"/>
  <c r="AO24" i="7"/>
  <c r="AO11" i="7"/>
  <c r="AO20" i="7"/>
  <c r="AO18" i="7"/>
  <c r="AO32" i="7"/>
  <c r="AO18" i="6"/>
  <c r="AO43" i="6"/>
  <c r="AO30" i="6"/>
  <c r="AO16" i="6"/>
  <c r="AO11" i="6"/>
  <c r="AO22" i="6"/>
  <c r="AO23" i="6"/>
  <c r="AO17" i="6"/>
  <c r="AO12" i="6"/>
  <c r="AN5" i="7"/>
  <c r="AN6" i="7" s="1"/>
  <c r="AN8" i="7" s="1"/>
  <c r="D117" i="2"/>
  <c r="AU3" i="6"/>
  <c r="AH5" i="6"/>
  <c r="AH6" i="6" s="1"/>
  <c r="AH8" i="6" s="1"/>
  <c r="AU3" i="7"/>
  <c r="C13" i="4" s="1"/>
  <c r="F20" i="2"/>
  <c r="AH5" i="7"/>
  <c r="AH6" i="7" s="1"/>
  <c r="AH8" i="7" s="1"/>
  <c r="D101" i="2"/>
  <c r="V5" i="7"/>
  <c r="V6" i="7" s="1"/>
  <c r="V8" i="7" s="1"/>
  <c r="S101" i="2"/>
  <c r="C30" i="6"/>
  <c r="C13" i="6"/>
  <c r="C34" i="6"/>
  <c r="C12" i="6"/>
  <c r="C46" i="6"/>
  <c r="C33" i="6"/>
  <c r="C29" i="6"/>
  <c r="C28" i="6"/>
  <c r="C27" i="6"/>
  <c r="C25" i="6"/>
  <c r="C24" i="6"/>
  <c r="C17" i="6"/>
  <c r="C20" i="6"/>
  <c r="C9" i="6"/>
  <c r="C23" i="6"/>
  <c r="C15" i="6"/>
  <c r="C19" i="6"/>
  <c r="C16" i="6"/>
  <c r="C22" i="6"/>
  <c r="C10" i="6"/>
  <c r="C11" i="6"/>
  <c r="C18" i="6"/>
  <c r="AF24" i="7"/>
  <c r="AF22" i="7"/>
  <c r="AF37" i="7"/>
  <c r="D87" i="2" s="1"/>
  <c r="AF48" i="7"/>
  <c r="AF31" i="7"/>
  <c r="AF30" i="7"/>
  <c r="AF29" i="7"/>
  <c r="AF27" i="7"/>
  <c r="AF26" i="7"/>
  <c r="AF18" i="7"/>
  <c r="AF15" i="7"/>
  <c r="AF36" i="7"/>
  <c r="AF25" i="7"/>
  <c r="AF20" i="7"/>
  <c r="AF32" i="7"/>
  <c r="AF21" i="7"/>
  <c r="AF11" i="7"/>
  <c r="AF19" i="7"/>
  <c r="AF10" i="7"/>
  <c r="AF9" i="7"/>
  <c r="AF38" i="7"/>
  <c r="D88" i="2" s="1"/>
  <c r="AF13" i="7"/>
  <c r="AF35" i="7"/>
  <c r="AF12" i="7"/>
  <c r="D5" i="7"/>
  <c r="D6" i="7" s="1"/>
  <c r="D8" i="7" s="1"/>
  <c r="M20" i="2"/>
  <c r="AN16" i="6"/>
  <c r="AN15" i="6"/>
  <c r="AN42" i="6"/>
  <c r="AN39" i="6"/>
  <c r="AN9" i="6"/>
  <c r="AN18" i="6"/>
  <c r="AN38" i="6"/>
  <c r="AN22" i="6"/>
  <c r="AN20" i="6"/>
  <c r="AN19" i="6"/>
  <c r="AN10" i="6"/>
  <c r="AN43" i="6"/>
  <c r="AN29" i="6"/>
  <c r="AN27" i="6"/>
  <c r="AN24" i="6"/>
  <c r="AN46" i="6"/>
  <c r="AN40" i="6"/>
  <c r="AN30" i="6"/>
  <c r="AN11" i="6"/>
  <c r="AN33" i="6"/>
  <c r="AN41" i="6"/>
  <c r="AN31" i="6"/>
  <c r="AN32" i="6"/>
  <c r="AN28" i="6"/>
  <c r="AN34" i="6"/>
  <c r="AN23" i="6"/>
  <c r="AN37" i="6"/>
  <c r="AN25" i="6"/>
  <c r="AN45" i="6"/>
  <c r="AN17" i="6"/>
  <c r="AN12" i="6"/>
  <c r="AN13" i="6"/>
  <c r="N30" i="6"/>
  <c r="N45" i="6"/>
  <c r="N37" i="6"/>
  <c r="N34" i="6"/>
  <c r="N12" i="6"/>
  <c r="N46" i="6"/>
  <c r="N41" i="6"/>
  <c r="N33" i="6"/>
  <c r="N29" i="6"/>
  <c r="N28" i="6"/>
  <c r="N27" i="6"/>
  <c r="N25" i="6"/>
  <c r="N24" i="6"/>
  <c r="N17" i="6"/>
  <c r="N11" i="6"/>
  <c r="N43" i="6"/>
  <c r="N40" i="6"/>
  <c r="N36" i="6"/>
  <c r="N38" i="6"/>
  <c r="N23" i="6"/>
  <c r="N16" i="6"/>
  <c r="N39" i="6"/>
  <c r="N22" i="6"/>
  <c r="N19" i="6"/>
  <c r="N15" i="6"/>
  <c r="N20" i="6"/>
  <c r="N42" i="6"/>
  <c r="N10" i="6"/>
  <c r="N9" i="6"/>
  <c r="N18" i="6"/>
  <c r="N13" i="6"/>
  <c r="P5" i="7"/>
  <c r="P6" i="7" s="1"/>
  <c r="P8" i="7" s="1"/>
  <c r="D72" i="2"/>
  <c r="R5" i="7"/>
  <c r="R6" i="7" s="1"/>
  <c r="R8" i="7" s="1"/>
  <c r="S71" i="2"/>
  <c r="AU2" i="7"/>
  <c r="C12" i="4" s="1"/>
  <c r="D20" i="2"/>
  <c r="D34" i="6"/>
  <c r="D12" i="6"/>
  <c r="D46" i="6"/>
  <c r="D33" i="6"/>
  <c r="D29" i="6"/>
  <c r="D28" i="6"/>
  <c r="D27" i="6"/>
  <c r="D25" i="6"/>
  <c r="D24" i="6"/>
  <c r="D17" i="6"/>
  <c r="D11" i="6"/>
  <c r="D23" i="6"/>
  <c r="D30" i="6"/>
  <c r="D13" i="6"/>
  <c r="D22" i="6"/>
  <c r="D19" i="6"/>
  <c r="D18" i="6"/>
  <c r="D15" i="6"/>
  <c r="D10" i="6"/>
  <c r="D9" i="6"/>
  <c r="D20" i="6"/>
  <c r="D16" i="6"/>
  <c r="N5" i="7"/>
  <c r="N6" i="7" s="1"/>
  <c r="N8" i="7" s="1"/>
  <c r="W61" i="2"/>
  <c r="B5" i="6"/>
  <c r="AU2" i="6"/>
  <c r="AQ5" i="7"/>
  <c r="AQ6" i="7" s="1"/>
  <c r="AQ8" i="7" s="1"/>
  <c r="M117" i="2"/>
  <c r="AP5" i="6"/>
  <c r="AP6" i="6" s="1"/>
  <c r="AP8" i="6" s="1"/>
  <c r="K5" i="7"/>
  <c r="K6" i="7" s="1"/>
  <c r="K8" i="7" s="1"/>
  <c r="J61" i="2"/>
  <c r="AK5" i="7"/>
  <c r="AK6" i="7" s="1"/>
  <c r="AK8" i="7" s="1"/>
  <c r="S90" i="2"/>
  <c r="T49" i="7"/>
  <c r="T50" i="7"/>
  <c r="U29" i="7" l="1"/>
  <c r="D86" i="2" s="1"/>
  <c r="U32" i="7"/>
  <c r="U18" i="7"/>
  <c r="D83" i="2" s="1"/>
  <c r="U21" i="7"/>
  <c r="D85" i="2" s="1"/>
  <c r="U27" i="7"/>
  <c r="U19" i="7"/>
  <c r="D84" i="2" s="1"/>
  <c r="U24" i="7"/>
  <c r="U13" i="7"/>
  <c r="U25" i="7"/>
  <c r="U17" i="7"/>
  <c r="D82" i="2" s="1"/>
  <c r="U10" i="7"/>
  <c r="U31" i="7"/>
  <c r="U20" i="6"/>
  <c r="U18" i="6"/>
  <c r="U13" i="6"/>
  <c r="U11" i="6"/>
  <c r="U9" i="6"/>
  <c r="U25" i="6"/>
  <c r="U27" i="6"/>
  <c r="U24" i="6"/>
  <c r="U17" i="6"/>
  <c r="U23" i="6"/>
  <c r="U33" i="6"/>
  <c r="U29" i="6"/>
  <c r="U46" i="6"/>
  <c r="U22" i="6"/>
  <c r="U19" i="6"/>
  <c r="U34" i="6"/>
  <c r="U12" i="6"/>
  <c r="U10" i="6"/>
  <c r="U16" i="6"/>
  <c r="U30" i="6"/>
  <c r="U28" i="6"/>
  <c r="U15" i="6"/>
  <c r="U48" i="7"/>
  <c r="U15" i="7"/>
  <c r="U16" i="7"/>
  <c r="D81" i="2" s="1"/>
  <c r="U20" i="7"/>
  <c r="U30" i="7"/>
  <c r="U12" i="7"/>
  <c r="U35" i="7"/>
  <c r="U22" i="7"/>
  <c r="U26" i="7"/>
  <c r="U36" i="7"/>
  <c r="U9" i="7"/>
  <c r="U11" i="7"/>
  <c r="AM13" i="7"/>
  <c r="AM29" i="7"/>
  <c r="X24" i="7"/>
  <c r="X11" i="7"/>
  <c r="X13" i="7"/>
  <c r="X48" i="7"/>
  <c r="X31" i="7"/>
  <c r="X28" i="7"/>
  <c r="S32" i="2" s="1"/>
  <c r="X21" i="7"/>
  <c r="S29" i="2" s="1"/>
  <c r="X23" i="7"/>
  <c r="S30" i="2" s="1"/>
  <c r="X15" i="7"/>
  <c r="X26" i="7"/>
  <c r="L47" i="6"/>
  <c r="X18" i="7"/>
  <c r="S27" i="2" s="1"/>
  <c r="X30" i="7"/>
  <c r="X12" i="7"/>
  <c r="S26" i="2" s="1"/>
  <c r="D42" i="4" s="1"/>
  <c r="X32" i="7"/>
  <c r="X10" i="7"/>
  <c r="X19" i="7"/>
  <c r="S28" i="2" s="1"/>
  <c r="X35" i="7"/>
  <c r="X22" i="7"/>
  <c r="S31" i="2" s="1"/>
  <c r="H41" i="4" s="1"/>
  <c r="X9" i="7"/>
  <c r="S25" i="2" s="1"/>
  <c r="D41" i="4" s="1"/>
  <c r="X36" i="7"/>
  <c r="X27" i="7"/>
  <c r="L49" i="7"/>
  <c r="L48" i="6"/>
  <c r="S46" i="2" s="1"/>
  <c r="L50" i="7"/>
  <c r="X20" i="7"/>
  <c r="X25" i="7"/>
  <c r="AM40" i="7"/>
  <c r="AM35" i="7"/>
  <c r="AM11" i="7"/>
  <c r="S10" i="2" s="1"/>
  <c r="D38" i="4" s="1"/>
  <c r="AM20" i="7"/>
  <c r="S13" i="2" s="1"/>
  <c r="AM26" i="7"/>
  <c r="AM24" i="7"/>
  <c r="AM31" i="7"/>
  <c r="S14" i="2" s="1"/>
  <c r="AM30" i="7"/>
  <c r="AM32" i="7"/>
  <c r="S16" i="2" s="1"/>
  <c r="H27" i="4" s="1"/>
  <c r="AM27" i="7"/>
  <c r="AM25" i="7"/>
  <c r="AM22" i="7"/>
  <c r="AM21" i="7"/>
  <c r="AM19" i="7"/>
  <c r="S12" i="2" s="1"/>
  <c r="AM48" i="7"/>
  <c r="AM15" i="7"/>
  <c r="AM41" i="7"/>
  <c r="AM34" i="7"/>
  <c r="S17" i="2" s="1"/>
  <c r="AM10" i="7"/>
  <c r="AM9" i="7"/>
  <c r="AM36" i="7"/>
  <c r="AM18" i="7"/>
  <c r="S11" i="2" s="1"/>
  <c r="D39" i="4" s="1"/>
  <c r="AM12" i="7"/>
  <c r="AM33" i="7"/>
  <c r="S15" i="2" s="1"/>
  <c r="H28" i="4" s="1"/>
  <c r="AM48" i="6"/>
  <c r="S103" i="2" s="1"/>
  <c r="AM47" i="6"/>
  <c r="H49" i="7"/>
  <c r="H50" i="7"/>
  <c r="D45" i="2" s="1"/>
  <c r="H47" i="6"/>
  <c r="H48" i="6"/>
  <c r="J6" i="7"/>
  <c r="G22" i="6"/>
  <c r="G27" i="6"/>
  <c r="G9" i="6"/>
  <c r="G28" i="6"/>
  <c r="G30" i="6"/>
  <c r="G20" i="6"/>
  <c r="G25" i="6"/>
  <c r="G12" i="6"/>
  <c r="G15" i="6"/>
  <c r="G17" i="6"/>
  <c r="G11" i="6"/>
  <c r="G34" i="6"/>
  <c r="G19" i="6"/>
  <c r="G24" i="6"/>
  <c r="G16" i="6"/>
  <c r="G29" i="6"/>
  <c r="G23" i="6"/>
  <c r="G46" i="6"/>
  <c r="G18" i="6"/>
  <c r="G10" i="6"/>
  <c r="G33" i="6"/>
  <c r="G13" i="6"/>
  <c r="X21" i="6"/>
  <c r="X26" i="6"/>
  <c r="Z42" i="6"/>
  <c r="Z34" i="6"/>
  <c r="Z25" i="6"/>
  <c r="Z16" i="6"/>
  <c r="Z44" i="6"/>
  <c r="Z41" i="6"/>
  <c r="Z24" i="6"/>
  <c r="Z15" i="6"/>
  <c r="Z17" i="6"/>
  <c r="Z40" i="6"/>
  <c r="Z33" i="6"/>
  <c r="Z23" i="6"/>
  <c r="Z14" i="6"/>
  <c r="Z27" i="6"/>
  <c r="Z39" i="6"/>
  <c r="AU39" i="6" s="1"/>
  <c r="Z22" i="6"/>
  <c r="Z13" i="6"/>
  <c r="Z35" i="6"/>
  <c r="AU35" i="6" s="1"/>
  <c r="Z38" i="6"/>
  <c r="AU38" i="6" s="1"/>
  <c r="Z30" i="6"/>
  <c r="Z20" i="6"/>
  <c r="Z12" i="6"/>
  <c r="Z43" i="6"/>
  <c r="Z46" i="6"/>
  <c r="Z37" i="6"/>
  <c r="AU37" i="6" s="1"/>
  <c r="Z29" i="6"/>
  <c r="Z19" i="6"/>
  <c r="Z11" i="6"/>
  <c r="Z45" i="6"/>
  <c r="Z36" i="6"/>
  <c r="AU36" i="6" s="1"/>
  <c r="Z28" i="6"/>
  <c r="Z18" i="6"/>
  <c r="Z10" i="6"/>
  <c r="Z9" i="6"/>
  <c r="Z39" i="7"/>
  <c r="Z35" i="7"/>
  <c r="Z13" i="7"/>
  <c r="Z48" i="7"/>
  <c r="Z37" i="7"/>
  <c r="Z19" i="7"/>
  <c r="D124" i="2" s="1"/>
  <c r="Z9" i="7"/>
  <c r="D122" i="2" s="1"/>
  <c r="Z18" i="7"/>
  <c r="Z45" i="7"/>
  <c r="Z25" i="7"/>
  <c r="Z12" i="7"/>
  <c r="Z40" i="7"/>
  <c r="Z31" i="7"/>
  <c r="Z47" i="7"/>
  <c r="D123" i="2" s="1"/>
  <c r="Z32" i="7"/>
  <c r="Z24" i="7"/>
  <c r="Z30" i="7"/>
  <c r="Z41" i="7"/>
  <c r="Z22" i="7"/>
  <c r="Z15" i="7"/>
  <c r="Z38" i="7"/>
  <c r="Z21" i="7"/>
  <c r="D125" i="2" s="1"/>
  <c r="Z14" i="7"/>
  <c r="Z29" i="7"/>
  <c r="Z27" i="7"/>
  <c r="Z36" i="7"/>
  <c r="D129" i="2" s="1"/>
  <c r="Z11" i="7"/>
  <c r="Z20" i="7"/>
  <c r="Z26" i="7"/>
  <c r="Z43" i="7"/>
  <c r="D126" i="2" s="1"/>
  <c r="Z44" i="7"/>
  <c r="D128" i="2" s="1"/>
  <c r="Z10" i="7"/>
  <c r="P34" i="6"/>
  <c r="R20" i="6"/>
  <c r="R23" i="6"/>
  <c r="R13" i="6"/>
  <c r="T47" i="6"/>
  <c r="P17" i="6"/>
  <c r="R16" i="6"/>
  <c r="R12" i="6"/>
  <c r="R11" i="6"/>
  <c r="R17" i="6"/>
  <c r="R46" i="6"/>
  <c r="P19" i="6"/>
  <c r="P11" i="6"/>
  <c r="R9" i="6"/>
  <c r="R24" i="6"/>
  <c r="R30" i="6"/>
  <c r="R29" i="6"/>
  <c r="T48" i="6"/>
  <c r="P10" i="6"/>
  <c r="P16" i="6"/>
  <c r="P25" i="6"/>
  <c r="R34" i="6"/>
  <c r="R25" i="6"/>
  <c r="R10" i="6"/>
  <c r="R28" i="6"/>
  <c r="R15" i="6"/>
  <c r="R22" i="6"/>
  <c r="R33" i="6"/>
  <c r="R18" i="6"/>
  <c r="R19" i="6"/>
  <c r="P30" i="6"/>
  <c r="P24" i="6"/>
  <c r="J24" i="6"/>
  <c r="V20" i="6"/>
  <c r="V22" i="6"/>
  <c r="J28" i="6"/>
  <c r="J30" i="6"/>
  <c r="X22" i="6"/>
  <c r="X23" i="6"/>
  <c r="X13" i="6"/>
  <c r="X20" i="6"/>
  <c r="X12" i="6"/>
  <c r="X17" i="6"/>
  <c r="X11" i="6"/>
  <c r="X10" i="6"/>
  <c r="X46" i="6"/>
  <c r="X16" i="6"/>
  <c r="X29" i="6"/>
  <c r="X34" i="6"/>
  <c r="X24" i="6"/>
  <c r="X19" i="6"/>
  <c r="X27" i="6"/>
  <c r="X28" i="6"/>
  <c r="X9" i="6"/>
  <c r="X30" i="6"/>
  <c r="X18" i="6"/>
  <c r="X15" i="6"/>
  <c r="X25" i="6"/>
  <c r="X33" i="6"/>
  <c r="J33" i="6"/>
  <c r="J16" i="6"/>
  <c r="J11" i="6"/>
  <c r="J34" i="6"/>
  <c r="J46" i="6"/>
  <c r="J17" i="6"/>
  <c r="J27" i="6"/>
  <c r="V16" i="6"/>
  <c r="J25" i="6"/>
  <c r="J9" i="6"/>
  <c r="V10" i="6"/>
  <c r="J23" i="6"/>
  <c r="J15" i="6"/>
  <c r="P22" i="6"/>
  <c r="P46" i="6"/>
  <c r="V19" i="6"/>
  <c r="J12" i="6"/>
  <c r="J29" i="6"/>
  <c r="J18" i="6"/>
  <c r="J13" i="6"/>
  <c r="J10" i="6"/>
  <c r="J20" i="6"/>
  <c r="V34" i="6"/>
  <c r="J22" i="6"/>
  <c r="F6" i="6"/>
  <c r="F8" i="6" s="1"/>
  <c r="F28" i="6" s="1"/>
  <c r="P20" i="6"/>
  <c r="P12" i="6"/>
  <c r="P15" i="6"/>
  <c r="P28" i="6"/>
  <c r="H44" i="4"/>
  <c r="V24" i="6"/>
  <c r="V29" i="6"/>
  <c r="V27" i="6"/>
  <c r="P9" i="6"/>
  <c r="P27" i="6"/>
  <c r="V18" i="6"/>
  <c r="V33" i="6"/>
  <c r="P13" i="6"/>
  <c r="P29" i="6"/>
  <c r="V17" i="6"/>
  <c r="P18" i="6"/>
  <c r="P23" i="6"/>
  <c r="V15" i="6"/>
  <c r="V11" i="6"/>
  <c r="V12" i="6"/>
  <c r="V25" i="6"/>
  <c r="V46" i="6"/>
  <c r="V28" i="6"/>
  <c r="V13" i="6"/>
  <c r="V23" i="6"/>
  <c r="V30" i="6"/>
  <c r="AH46" i="6"/>
  <c r="AH33" i="6"/>
  <c r="AH29" i="6"/>
  <c r="AH28" i="6"/>
  <c r="AH27" i="6"/>
  <c r="AH25" i="6"/>
  <c r="AH24" i="6"/>
  <c r="AH17" i="6"/>
  <c r="AH11" i="6"/>
  <c r="AH23" i="6"/>
  <c r="AH22" i="6"/>
  <c r="AH20" i="6"/>
  <c r="AH19" i="6"/>
  <c r="AH10" i="6"/>
  <c r="AH34" i="6"/>
  <c r="AH12" i="6"/>
  <c r="AH18" i="6"/>
  <c r="AH15" i="6"/>
  <c r="AH13" i="6"/>
  <c r="AH9" i="6"/>
  <c r="AH30" i="6"/>
  <c r="AH16" i="6"/>
  <c r="C25" i="7"/>
  <c r="C24" i="7"/>
  <c r="C22" i="7"/>
  <c r="D15" i="2" s="1"/>
  <c r="H22" i="4" s="1"/>
  <c r="C32" i="7"/>
  <c r="C21" i="7"/>
  <c r="C48" i="7"/>
  <c r="C30" i="7"/>
  <c r="C27" i="7"/>
  <c r="C18" i="7"/>
  <c r="C15" i="7"/>
  <c r="C36" i="7"/>
  <c r="C35" i="7"/>
  <c r="C31" i="7"/>
  <c r="C26" i="7"/>
  <c r="C13" i="7"/>
  <c r="C19" i="7"/>
  <c r="C9" i="7"/>
  <c r="C12" i="7"/>
  <c r="C29" i="7"/>
  <c r="C10" i="7"/>
  <c r="C11" i="7"/>
  <c r="C20" i="7"/>
  <c r="N43" i="7"/>
  <c r="N25" i="7"/>
  <c r="N42" i="7"/>
  <c r="S58" i="2" s="1"/>
  <c r="N34" i="7"/>
  <c r="N24" i="7"/>
  <c r="N22" i="7"/>
  <c r="N45" i="7"/>
  <c r="N44" i="7"/>
  <c r="N21" i="7"/>
  <c r="N11" i="7"/>
  <c r="N39" i="7"/>
  <c r="N31" i="7"/>
  <c r="N29" i="7"/>
  <c r="N26" i="7"/>
  <c r="N18" i="7"/>
  <c r="N15" i="7"/>
  <c r="N33" i="7"/>
  <c r="N40" i="7"/>
  <c r="N48" i="7"/>
  <c r="N27" i="7"/>
  <c r="N36" i="7"/>
  <c r="N12" i="7"/>
  <c r="N41" i="7"/>
  <c r="N32" i="7"/>
  <c r="N9" i="7"/>
  <c r="N38" i="7"/>
  <c r="N37" i="7"/>
  <c r="N30" i="7"/>
  <c r="N13" i="7"/>
  <c r="N47" i="7"/>
  <c r="N14" i="7"/>
  <c r="N35" i="7"/>
  <c r="N10" i="7"/>
  <c r="N19" i="7"/>
  <c r="N20" i="7"/>
  <c r="AP18" i="6"/>
  <c r="AP9" i="6"/>
  <c r="AP13" i="6"/>
  <c r="AP16" i="6"/>
  <c r="AP29" i="6"/>
  <c r="AP34" i="6"/>
  <c r="AP45" i="6"/>
  <c r="AP10" i="6"/>
  <c r="AP17" i="6"/>
  <c r="AN35" i="7"/>
  <c r="AN32" i="7"/>
  <c r="AN40" i="7"/>
  <c r="AN33" i="7"/>
  <c r="AN31" i="7"/>
  <c r="D112" i="2" s="1"/>
  <c r="AN30" i="7"/>
  <c r="AN29" i="7"/>
  <c r="AN27" i="7"/>
  <c r="AN26" i="7"/>
  <c r="AN48" i="7"/>
  <c r="AN39" i="7"/>
  <c r="AN36" i="7"/>
  <c r="D111" i="2" s="1"/>
  <c r="AN34" i="7"/>
  <c r="AN13" i="7"/>
  <c r="D107" i="2" s="1"/>
  <c r="AN9" i="7"/>
  <c r="AN41" i="7"/>
  <c r="AN19" i="7"/>
  <c r="D109" i="2" s="1"/>
  <c r="AN12" i="7"/>
  <c r="AN22" i="7"/>
  <c r="AN25" i="7"/>
  <c r="AN20" i="7"/>
  <c r="AN21" i="7"/>
  <c r="D110" i="2" s="1"/>
  <c r="AN15" i="7"/>
  <c r="AN11" i="7"/>
  <c r="AN10" i="7"/>
  <c r="D106" i="2" s="1"/>
  <c r="AN18" i="7"/>
  <c r="D108" i="2" s="1"/>
  <c r="AN44" i="7"/>
  <c r="D114" i="2" s="1"/>
  <c r="AN24" i="7"/>
  <c r="AO47" i="6"/>
  <c r="AO48" i="6"/>
  <c r="AO50" i="7"/>
  <c r="AO49" i="7"/>
  <c r="D47" i="6"/>
  <c r="D48" i="6"/>
  <c r="C47" i="6"/>
  <c r="C48" i="6"/>
  <c r="B321" i="3"/>
  <c r="F285" i="3"/>
  <c r="AQ31" i="7"/>
  <c r="M112" i="2" s="1"/>
  <c r="AQ18" i="7"/>
  <c r="M108" i="2" s="1"/>
  <c r="AQ36" i="7"/>
  <c r="M111" i="2" s="1"/>
  <c r="AQ19" i="7"/>
  <c r="M109" i="2" s="1"/>
  <c r="AQ10" i="7"/>
  <c r="M106" i="2" s="1"/>
  <c r="AQ44" i="7"/>
  <c r="M114" i="2" s="1"/>
  <c r="AQ13" i="7"/>
  <c r="M107" i="2" s="1"/>
  <c r="AQ20" i="7"/>
  <c r="M110" i="2" s="1"/>
  <c r="AQ9" i="7"/>
  <c r="F48" i="7"/>
  <c r="F36" i="7"/>
  <c r="F25" i="7"/>
  <c r="F30" i="7"/>
  <c r="F27" i="7"/>
  <c r="F22" i="7"/>
  <c r="F20" i="7"/>
  <c r="F10" i="7"/>
  <c r="F15" i="7"/>
  <c r="F35" i="7"/>
  <c r="F32" i="7"/>
  <c r="F11" i="7"/>
  <c r="F9" i="7"/>
  <c r="F31" i="7"/>
  <c r="F26" i="7"/>
  <c r="F19" i="7"/>
  <c r="F12" i="7"/>
  <c r="F24" i="7"/>
  <c r="F21" i="7"/>
  <c r="F29" i="7"/>
  <c r="F13" i="7"/>
  <c r="F18" i="7"/>
  <c r="N47" i="6"/>
  <c r="N48" i="6"/>
  <c r="AN47" i="6"/>
  <c r="AN48" i="6"/>
  <c r="AH48" i="7"/>
  <c r="AH36" i="7"/>
  <c r="D98" i="2" s="1"/>
  <c r="H40" i="4" s="1"/>
  <c r="AH25" i="7"/>
  <c r="AH30" i="7"/>
  <c r="AH27" i="7"/>
  <c r="AH22" i="7"/>
  <c r="AH20" i="7"/>
  <c r="AH10" i="7"/>
  <c r="AH18" i="7"/>
  <c r="D95" i="2" s="1"/>
  <c r="AH15" i="7"/>
  <c r="AH24" i="7"/>
  <c r="AH9" i="7"/>
  <c r="AH11" i="7"/>
  <c r="AH29" i="7"/>
  <c r="AH19" i="7"/>
  <c r="D96" i="2" s="1"/>
  <c r="AH26" i="7"/>
  <c r="AH32" i="7"/>
  <c r="AH31" i="7"/>
  <c r="D99" i="2" s="1"/>
  <c r="H30" i="4" s="1"/>
  <c r="AH12" i="7"/>
  <c r="AH35" i="7"/>
  <c r="AH13" i="7"/>
  <c r="AH21" i="7"/>
  <c r="D97" i="2" s="1"/>
  <c r="K48" i="6"/>
  <c r="K47" i="6"/>
  <c r="M5" i="7"/>
  <c r="M6" i="7" s="1"/>
  <c r="M8" i="7" s="1"/>
  <c r="M6" i="6"/>
  <c r="M8" i="6" s="1"/>
  <c r="AF49" i="7"/>
  <c r="AF50" i="7"/>
  <c r="K31" i="7"/>
  <c r="K30" i="7"/>
  <c r="K29" i="7"/>
  <c r="K27" i="7"/>
  <c r="K26" i="7"/>
  <c r="K25" i="7"/>
  <c r="D58" i="2" s="1"/>
  <c r="H21" i="4" s="1"/>
  <c r="K36" i="7"/>
  <c r="K19" i="7"/>
  <c r="K12" i="7"/>
  <c r="K24" i="7"/>
  <c r="K21" i="7"/>
  <c r="K11" i="7"/>
  <c r="K48" i="7"/>
  <c r="K13" i="7"/>
  <c r="K9" i="7"/>
  <c r="K32" i="7"/>
  <c r="K10" i="7"/>
  <c r="K22" i="7"/>
  <c r="K35" i="7"/>
  <c r="K15" i="7"/>
  <c r="K20" i="7"/>
  <c r="K18" i="7"/>
  <c r="R48" i="7"/>
  <c r="R36" i="7"/>
  <c r="R25" i="7"/>
  <c r="R31" i="7"/>
  <c r="R29" i="7"/>
  <c r="S69" i="2" s="1"/>
  <c r="H26" i="4" s="1"/>
  <c r="R26" i="7"/>
  <c r="R35" i="7"/>
  <c r="R24" i="7"/>
  <c r="R10" i="7"/>
  <c r="R32" i="7"/>
  <c r="R18" i="7"/>
  <c r="S66" i="2" s="1"/>
  <c r="R15" i="7"/>
  <c r="W65" i="2" s="1"/>
  <c r="D37" i="4" s="1"/>
  <c r="R22" i="7"/>
  <c r="R21" i="7"/>
  <c r="S68" i="2" s="1"/>
  <c r="R13" i="7"/>
  <c r="R27" i="7"/>
  <c r="R12" i="7"/>
  <c r="U65" i="2" s="1"/>
  <c r="D36" i="4" s="1"/>
  <c r="R30" i="7"/>
  <c r="R19" i="7"/>
  <c r="S67" i="2" s="1"/>
  <c r="R11" i="7"/>
  <c r="S65" i="2" s="1"/>
  <c r="D35" i="4" s="1"/>
  <c r="R9" i="7"/>
  <c r="R20" i="7"/>
  <c r="P24" i="7"/>
  <c r="P22" i="7"/>
  <c r="P48" i="7"/>
  <c r="P31" i="7"/>
  <c r="P30" i="7"/>
  <c r="P29" i="7"/>
  <c r="D70" i="2" s="1"/>
  <c r="H25" i="4" s="1"/>
  <c r="P27" i="7"/>
  <c r="P26" i="7"/>
  <c r="P18" i="7"/>
  <c r="D67" i="2" s="1"/>
  <c r="P15" i="7"/>
  <c r="P35" i="7"/>
  <c r="P20" i="7"/>
  <c r="D69" i="2" s="1"/>
  <c r="P21" i="7"/>
  <c r="P11" i="7"/>
  <c r="D65" i="2" s="1"/>
  <c r="D28" i="4" s="1"/>
  <c r="P36" i="7"/>
  <c r="P12" i="7"/>
  <c r="D66" i="2" s="1"/>
  <c r="D29" i="4" s="1"/>
  <c r="P13" i="7"/>
  <c r="P25" i="7"/>
  <c r="P19" i="7"/>
  <c r="D68" i="2" s="1"/>
  <c r="P9" i="7"/>
  <c r="P32" i="7"/>
  <c r="P10" i="7"/>
  <c r="D24" i="7"/>
  <c r="D22" i="7"/>
  <c r="D48" i="7"/>
  <c r="D31" i="7"/>
  <c r="D30" i="7"/>
  <c r="D29" i="7"/>
  <c r="D27" i="7"/>
  <c r="D26" i="7"/>
  <c r="D17" i="2" s="1"/>
  <c r="H23" i="4" s="1"/>
  <c r="D18" i="7"/>
  <c r="D15" i="7"/>
  <c r="D36" i="7"/>
  <c r="D25" i="7"/>
  <c r="D16" i="2" s="1"/>
  <c r="H20" i="4" s="1"/>
  <c r="D32" i="7"/>
  <c r="D21" i="7"/>
  <c r="D11" i="7"/>
  <c r="D19" i="7"/>
  <c r="D35" i="7"/>
  <c r="D10" i="7"/>
  <c r="D13" i="7"/>
  <c r="D9" i="7"/>
  <c r="D12" i="7"/>
  <c r="D20" i="7"/>
  <c r="V36" i="7"/>
  <c r="V35" i="7"/>
  <c r="S99" i="2" s="1"/>
  <c r="H24" i="4" s="1"/>
  <c r="V32" i="7"/>
  <c r="V24" i="7"/>
  <c r="V13" i="7"/>
  <c r="S95" i="2" s="1"/>
  <c r="V9" i="7"/>
  <c r="V30" i="7"/>
  <c r="V27" i="7"/>
  <c r="V19" i="7"/>
  <c r="V12" i="7"/>
  <c r="V20" i="7"/>
  <c r="V10" i="7"/>
  <c r="V18" i="7"/>
  <c r="V29" i="7"/>
  <c r="V25" i="7"/>
  <c r="V48" i="7"/>
  <c r="V22" i="7"/>
  <c r="V21" i="7"/>
  <c r="S98" i="2" s="1"/>
  <c r="V15" i="7"/>
  <c r="S94" i="2" s="1"/>
  <c r="D34" i="4" s="1"/>
  <c r="V26" i="7"/>
  <c r="V31" i="7"/>
  <c r="V11" i="7"/>
  <c r="AK48" i="7"/>
  <c r="AK39" i="7"/>
  <c r="S85" i="2" s="1"/>
  <c r="AK36" i="7"/>
  <c r="S88" i="2" s="1"/>
  <c r="AK35" i="7"/>
  <c r="AK32" i="7"/>
  <c r="AK24" i="7"/>
  <c r="AK22" i="7"/>
  <c r="AK25" i="7"/>
  <c r="AK20" i="7"/>
  <c r="S84" i="2" s="1"/>
  <c r="AK10" i="7"/>
  <c r="AK13" i="7"/>
  <c r="AK30" i="7"/>
  <c r="AK27" i="7"/>
  <c r="AK40" i="7"/>
  <c r="AK15" i="7"/>
  <c r="AK11" i="7"/>
  <c r="AK31" i="7"/>
  <c r="AK26" i="7"/>
  <c r="AK12" i="7"/>
  <c r="AK9" i="7"/>
  <c r="AK18" i="7"/>
  <c r="S82" i="2" s="1"/>
  <c r="D44" i="4" s="1"/>
  <c r="AK21" i="7"/>
  <c r="AK41" i="7"/>
  <c r="S87" i="2" s="1"/>
  <c r="AK29" i="7"/>
  <c r="AK19" i="7"/>
  <c r="S83" i="2" s="1"/>
  <c r="AQ48" i="6"/>
  <c r="AQ47" i="6"/>
  <c r="AK48" i="6"/>
  <c r="AK47" i="6"/>
  <c r="AU5" i="6"/>
  <c r="B5" i="7"/>
  <c r="B6" i="6"/>
  <c r="G48" i="7"/>
  <c r="G36" i="7"/>
  <c r="G35" i="7"/>
  <c r="G32" i="7"/>
  <c r="G24" i="7"/>
  <c r="G22" i="7"/>
  <c r="G25" i="7"/>
  <c r="G13" i="7"/>
  <c r="G30" i="7"/>
  <c r="G27" i="7"/>
  <c r="G15" i="7"/>
  <c r="G9" i="7"/>
  <c r="G29" i="7"/>
  <c r="G21" i="7"/>
  <c r="G31" i="7"/>
  <c r="G19" i="7"/>
  <c r="G26" i="7"/>
  <c r="G18" i="7"/>
  <c r="G12" i="7"/>
  <c r="G11" i="7"/>
  <c r="G10" i="7"/>
  <c r="G20" i="7"/>
  <c r="AP31" i="7"/>
  <c r="R112" i="2" s="1"/>
  <c r="AP36" i="7"/>
  <c r="R111" i="2" s="1"/>
  <c r="AP18" i="7"/>
  <c r="R108" i="2" s="1"/>
  <c r="AP19" i="7"/>
  <c r="R109" i="2" s="1"/>
  <c r="AP13" i="7"/>
  <c r="R107" i="2" s="1"/>
  <c r="AP9" i="7"/>
  <c r="AP47" i="7"/>
  <c r="R115" i="2" s="1"/>
  <c r="AP20" i="7"/>
  <c r="R110" i="2" s="1"/>
  <c r="AP10" i="7"/>
  <c r="R106" i="2" s="1"/>
  <c r="U47" i="6" l="1"/>
  <c r="U48" i="6"/>
  <c r="U49" i="7"/>
  <c r="U50" i="7"/>
  <c r="X49" i="7"/>
  <c r="X50" i="7"/>
  <c r="S33" i="2" s="1"/>
  <c r="H43" i="4" s="1"/>
  <c r="S97" i="2"/>
  <c r="S96" i="2"/>
  <c r="AM50" i="7"/>
  <c r="S18" i="2" s="1"/>
  <c r="AM49" i="7"/>
  <c r="H34" i="4" s="1"/>
  <c r="D32" i="2"/>
  <c r="H31" i="4" s="1"/>
  <c r="D30" i="2"/>
  <c r="D28" i="2"/>
  <c r="D29" i="2"/>
  <c r="D27" i="2"/>
  <c r="D31" i="4" s="1"/>
  <c r="D26" i="2"/>
  <c r="D30" i="4" s="1"/>
  <c r="G48" i="6"/>
  <c r="J8" i="7"/>
  <c r="G47" i="6"/>
  <c r="Z48" i="6"/>
  <c r="Z47" i="6"/>
  <c r="Z50" i="7"/>
  <c r="D130" i="2" s="1"/>
  <c r="Z49" i="7"/>
  <c r="AU37" i="7"/>
  <c r="AU38" i="7"/>
  <c r="AU41" i="7"/>
  <c r="AU39" i="7"/>
  <c r="AU40" i="7"/>
  <c r="J47" i="6"/>
  <c r="R47" i="6"/>
  <c r="J48" i="6"/>
  <c r="R48" i="6"/>
  <c r="F22" i="6"/>
  <c r="F24" i="6"/>
  <c r="F25" i="6"/>
  <c r="F6" i="2"/>
  <c r="F29" i="6"/>
  <c r="F13" i="6"/>
  <c r="F10" i="6"/>
  <c r="F33" i="6"/>
  <c r="F12" i="6"/>
  <c r="F9" i="6"/>
  <c r="F23" i="6"/>
  <c r="F34" i="6"/>
  <c r="X48" i="6"/>
  <c r="X47" i="6"/>
  <c r="F15" i="6"/>
  <c r="F11" i="6"/>
  <c r="F46" i="6"/>
  <c r="F18" i="6"/>
  <c r="F17" i="6"/>
  <c r="F16" i="6"/>
  <c r="F19" i="6"/>
  <c r="F27" i="6"/>
  <c r="F30" i="6"/>
  <c r="F20" i="6"/>
  <c r="P47" i="6"/>
  <c r="P48" i="6"/>
  <c r="H42" i="4"/>
  <c r="V47" i="6"/>
  <c r="V48" i="6"/>
  <c r="AK49" i="7"/>
  <c r="AK50" i="7"/>
  <c r="S89" i="2" s="1"/>
  <c r="S81" i="2"/>
  <c r="D43" i="4" s="1"/>
  <c r="P49" i="7"/>
  <c r="P50" i="7"/>
  <c r="D71" i="2" s="1"/>
  <c r="R113" i="2"/>
  <c r="K50" i="7"/>
  <c r="K49" i="7"/>
  <c r="J60" i="2" s="1"/>
  <c r="AH49" i="7"/>
  <c r="AH50" i="7"/>
  <c r="D100" i="2" s="1"/>
  <c r="D94" i="2"/>
  <c r="D46" i="4" s="1"/>
  <c r="AN50" i="7"/>
  <c r="D116" i="2" s="1"/>
  <c r="AN49" i="7"/>
  <c r="C50" i="7"/>
  <c r="C49" i="7"/>
  <c r="J19" i="2" s="1"/>
  <c r="R49" i="7"/>
  <c r="R50" i="7"/>
  <c r="S70" i="2" s="1"/>
  <c r="G49" i="7"/>
  <c r="J34" i="2" s="1"/>
  <c r="G50" i="7"/>
  <c r="B8" i="6"/>
  <c r="AU6" i="6"/>
  <c r="V49" i="7"/>
  <c r="V50" i="7"/>
  <c r="D49" i="7"/>
  <c r="M19" i="2" s="1"/>
  <c r="D50" i="7"/>
  <c r="F49" i="7"/>
  <c r="F50" i="7"/>
  <c r="V107" i="2"/>
  <c r="M30" i="6"/>
  <c r="M34" i="6"/>
  <c r="M12" i="6"/>
  <c r="M9" i="6"/>
  <c r="M33" i="6"/>
  <c r="M22" i="6"/>
  <c r="M19" i="6"/>
  <c r="M15" i="6"/>
  <c r="M28" i="6"/>
  <c r="M25" i="6"/>
  <c r="M46" i="6"/>
  <c r="M11" i="6"/>
  <c r="M24" i="6"/>
  <c r="M17" i="6"/>
  <c r="M16" i="6"/>
  <c r="M27" i="6"/>
  <c r="M20" i="6"/>
  <c r="M29" i="6"/>
  <c r="M23" i="6"/>
  <c r="M10" i="6"/>
  <c r="M13" i="6"/>
  <c r="M18" i="6"/>
  <c r="M113" i="2"/>
  <c r="B357" i="3"/>
  <c r="F321" i="3"/>
  <c r="V110" i="2"/>
  <c r="V112" i="2"/>
  <c r="N50" i="7"/>
  <c r="N49" i="7"/>
  <c r="W60" i="2" s="1"/>
  <c r="S86" i="2"/>
  <c r="D118" i="2"/>
  <c r="M31" i="7"/>
  <c r="M30" i="7"/>
  <c r="M29" i="7"/>
  <c r="M27" i="7"/>
  <c r="M26" i="7"/>
  <c r="M25" i="7"/>
  <c r="M24" i="7"/>
  <c r="M22" i="7"/>
  <c r="M35" i="7"/>
  <c r="M32" i="7"/>
  <c r="M21" i="7"/>
  <c r="S56" i="2" s="1"/>
  <c r="M11" i="7"/>
  <c r="M18" i="7"/>
  <c r="S54" i="2" s="1"/>
  <c r="M15" i="7"/>
  <c r="M36" i="7"/>
  <c r="M19" i="7"/>
  <c r="S55" i="2" s="1"/>
  <c r="M12" i="7"/>
  <c r="M9" i="7"/>
  <c r="M48" i="7"/>
  <c r="M10" i="7"/>
  <c r="M13" i="7"/>
  <c r="S52" i="2" s="1"/>
  <c r="D33" i="4" s="1"/>
  <c r="M20" i="7"/>
  <c r="V111" i="2"/>
  <c r="AH48" i="6"/>
  <c r="AH47" i="6"/>
  <c r="AP50" i="7"/>
  <c r="R116" i="2" s="1"/>
  <c r="AP49" i="7"/>
  <c r="AU5" i="7"/>
  <c r="B6" i="7"/>
  <c r="V108" i="2"/>
  <c r="AQ50" i="7"/>
  <c r="M116" i="2" s="1"/>
  <c r="AQ49" i="7"/>
  <c r="D113" i="2"/>
  <c r="V106" i="2"/>
  <c r="V109" i="2"/>
  <c r="AP48" i="6"/>
  <c r="AP47" i="6"/>
  <c r="S100" i="2" l="1"/>
  <c r="D31" i="2"/>
  <c r="D34" i="2"/>
  <c r="J29" i="7"/>
  <c r="J12" i="7"/>
  <c r="D52" i="2" s="1"/>
  <c r="D27" i="4" s="1"/>
  <c r="J20" i="7"/>
  <c r="J26" i="7"/>
  <c r="J10" i="7"/>
  <c r="J27" i="7"/>
  <c r="J22" i="7"/>
  <c r="J18" i="7"/>
  <c r="D54" i="2" s="1"/>
  <c r="J24" i="7"/>
  <c r="J48" i="7"/>
  <c r="J36" i="7"/>
  <c r="J21" i="7"/>
  <c r="D56" i="2" s="1"/>
  <c r="J32" i="7"/>
  <c r="J13" i="7"/>
  <c r="J15" i="7"/>
  <c r="J31" i="7"/>
  <c r="J9" i="7"/>
  <c r="J11" i="7"/>
  <c r="D53" i="2" s="1"/>
  <c r="J30" i="7"/>
  <c r="J19" i="7"/>
  <c r="D55" i="2" s="1"/>
  <c r="J25" i="7"/>
  <c r="J35" i="7"/>
  <c r="F47" i="6"/>
  <c r="F48" i="6"/>
  <c r="V113" i="2"/>
  <c r="B8" i="7"/>
  <c r="AU6" i="7"/>
  <c r="M48" i="6"/>
  <c r="M47" i="6"/>
  <c r="M50" i="7"/>
  <c r="S57" i="2" s="1"/>
  <c r="M49" i="7"/>
  <c r="S60" i="2" s="1"/>
  <c r="B393" i="3"/>
  <c r="F357" i="3"/>
  <c r="B18" i="6"/>
  <c r="AU18" i="6" s="1"/>
  <c r="AU8" i="6"/>
  <c r="B30" i="6"/>
  <c r="AU30" i="6" s="1"/>
  <c r="B13" i="6"/>
  <c r="AU13" i="6" s="1"/>
  <c r="B34" i="6"/>
  <c r="AU34" i="6" s="1"/>
  <c r="B12" i="6"/>
  <c r="AU12" i="6" s="1"/>
  <c r="B9" i="6"/>
  <c r="B20" i="6"/>
  <c r="AU20" i="6" s="1"/>
  <c r="B10" i="6"/>
  <c r="AU10" i="6" s="1"/>
  <c r="B29" i="6"/>
  <c r="AU29" i="6" s="1"/>
  <c r="B27" i="6"/>
  <c r="AU27" i="6" s="1"/>
  <c r="B24" i="6"/>
  <c r="AU24" i="6" s="1"/>
  <c r="B23" i="6"/>
  <c r="AU23" i="6" s="1"/>
  <c r="B17" i="6"/>
  <c r="AU17" i="6" s="1"/>
  <c r="B16" i="6"/>
  <c r="AU16" i="6" s="1"/>
  <c r="B11" i="6"/>
  <c r="AU11" i="6" s="1"/>
  <c r="B46" i="6"/>
  <c r="AU46" i="6" s="1"/>
  <c r="B25" i="6"/>
  <c r="AU25" i="6" s="1"/>
  <c r="B19" i="6"/>
  <c r="AU19" i="6" s="1"/>
  <c r="B33" i="6"/>
  <c r="AU33" i="6" s="1"/>
  <c r="B28" i="6"/>
  <c r="AU28" i="6" s="1"/>
  <c r="B22" i="6"/>
  <c r="AU22" i="6" s="1"/>
  <c r="B15" i="6"/>
  <c r="AU15" i="6" s="1"/>
  <c r="J49" i="7" l="1"/>
  <c r="J50" i="7"/>
  <c r="F393" i="3"/>
  <c r="B429" i="3"/>
  <c r="B48" i="6"/>
  <c r="AU9" i="6"/>
  <c r="B47" i="6"/>
  <c r="AU47" i="6" s="1"/>
  <c r="B31" i="7"/>
  <c r="AU31" i="7" s="1"/>
  <c r="B30" i="7"/>
  <c r="AU30" i="7" s="1"/>
  <c r="B29" i="7"/>
  <c r="AU29" i="7" s="1"/>
  <c r="B27" i="7"/>
  <c r="AU27" i="7" s="1"/>
  <c r="B26" i="7"/>
  <c r="AU26" i="7" s="1"/>
  <c r="B25" i="7"/>
  <c r="AU25" i="7" s="1"/>
  <c r="B24" i="7"/>
  <c r="AU24" i="7" s="1"/>
  <c r="B22" i="7"/>
  <c r="AU22" i="7" s="1"/>
  <c r="B35" i="7"/>
  <c r="AU35" i="7" s="1"/>
  <c r="B32" i="7"/>
  <c r="AU32" i="7" s="1"/>
  <c r="B21" i="7"/>
  <c r="AU21" i="7" s="1"/>
  <c r="C10" i="4" s="1"/>
  <c r="B11" i="7"/>
  <c r="B48" i="7"/>
  <c r="AU48" i="7" s="1"/>
  <c r="B18" i="7"/>
  <c r="B15" i="7"/>
  <c r="AU15" i="7" s="1"/>
  <c r="C21" i="4" s="1"/>
  <c r="B19" i="7"/>
  <c r="B12" i="7"/>
  <c r="AU12" i="7" s="1"/>
  <c r="C18" i="4" s="1"/>
  <c r="AU8" i="7"/>
  <c r="B13" i="7"/>
  <c r="AU13" i="7" s="1"/>
  <c r="C19" i="4" s="1"/>
  <c r="B36" i="7"/>
  <c r="AU36" i="7" s="1"/>
  <c r="B20" i="7"/>
  <c r="B10" i="7"/>
  <c r="AU10" i="7" s="1"/>
  <c r="C16" i="4" s="1"/>
  <c r="B9" i="7"/>
  <c r="D57" i="2" l="1"/>
  <c r="D60" i="2"/>
  <c r="AU48" i="6"/>
  <c r="B49" i="6"/>
  <c r="AU19" i="7"/>
  <c r="D12" i="2"/>
  <c r="B50" i="7"/>
  <c r="B49" i="7"/>
  <c r="AU9" i="7"/>
  <c r="C15" i="4" s="1"/>
  <c r="AU18" i="7"/>
  <c r="C8" i="4" s="1"/>
  <c r="D11" i="2"/>
  <c r="AU20" i="7"/>
  <c r="C9" i="4" s="1"/>
  <c r="D13" i="2"/>
  <c r="B465" i="3"/>
  <c r="F429" i="3"/>
  <c r="AU11" i="7"/>
  <c r="C17" i="4" s="1"/>
  <c r="D10" i="2"/>
  <c r="C22" i="4" l="1"/>
  <c r="AU49" i="7"/>
  <c r="D19" i="2"/>
  <c r="D14" i="2"/>
  <c r="B501" i="3"/>
  <c r="F465" i="3"/>
  <c r="AU50" i="7"/>
  <c r="B51" i="7"/>
  <c r="C7" i="4" l="1"/>
  <c r="BH43" i="1"/>
  <c r="B573" i="3"/>
  <c r="B537" i="3"/>
  <c r="F537" i="3" s="1"/>
  <c r="F501" i="3"/>
  <c r="B609" i="3" l="1"/>
  <c r="F573" i="3"/>
  <c r="B645" i="3" l="1"/>
  <c r="F609" i="3"/>
  <c r="F645" i="3" l="1"/>
  <c r="B681" i="3"/>
  <c r="B717" i="3" l="1"/>
  <c r="F681" i="3"/>
  <c r="B753" i="3" l="1"/>
  <c r="F717" i="3"/>
  <c r="F753" i="3" l="1"/>
  <c r="B789" i="3"/>
  <c r="F789" i="3" l="1"/>
  <c r="B825" i="3"/>
  <c r="B861" i="3" l="1"/>
  <c r="F825" i="3"/>
  <c r="B897" i="3" l="1"/>
  <c r="F861" i="3"/>
  <c r="B933" i="3" l="1"/>
  <c r="F897" i="3"/>
  <c r="B969" i="3" l="1"/>
  <c r="F933" i="3"/>
  <c r="F969" i="3" l="1"/>
  <c r="B1005" i="3"/>
  <c r="B1041" i="3" l="1"/>
  <c r="F1005" i="3"/>
  <c r="B1077" i="3" l="1"/>
  <c r="F1077" i="3" s="1"/>
  <c r="F1041" i="3"/>
</calcChain>
</file>

<file path=xl/sharedStrings.xml><?xml version="1.0" encoding="utf-8"?>
<sst xmlns="http://schemas.openxmlformats.org/spreadsheetml/2006/main" count="2846" uniqueCount="419">
  <si>
    <t>Pain Bis Nature</t>
  </si>
  <si>
    <t>Pain Bis Noisette</t>
  </si>
  <si>
    <t>Bis Noix-Raisins</t>
  </si>
  <si>
    <t>Méteil Nature</t>
  </si>
  <si>
    <t>Tourte Seigle</t>
  </si>
  <si>
    <t>Seigle Noix</t>
  </si>
  <si>
    <t>Petit épeautre</t>
  </si>
  <si>
    <t>Rustigraines</t>
  </si>
  <si>
    <t>Allemand</t>
  </si>
  <si>
    <t>Sarrasin</t>
  </si>
  <si>
    <r>
      <rPr>
        <sz val="14"/>
        <color rgb="FFFFFFFF"/>
        <rFont val="Arial"/>
        <family val="2"/>
      </rPr>
      <t xml:space="preserve">Pain à l'ail </t>
    </r>
    <r>
      <rPr>
        <sz val="11"/>
        <color rgb="FF000000"/>
        <rFont val="Arial"/>
        <family val="2"/>
      </rPr>
      <t>" tue-l'amour"</t>
    </r>
  </si>
  <si>
    <t>Punchy</t>
  </si>
  <si>
    <t>Brichoutte</t>
  </si>
  <si>
    <t>Pain de mie</t>
  </si>
  <si>
    <t>Pain au cacao</t>
  </si>
  <si>
    <t>Focaccia (la part)</t>
  </si>
  <si>
    <t>Buns</t>
  </si>
  <si>
    <t>Ciabatta</t>
  </si>
  <si>
    <t>Kaaké</t>
  </si>
  <si>
    <t>Épicédou</t>
  </si>
  <si>
    <t>TOTAL</t>
  </si>
  <si>
    <t xml:space="preserve"> réduction</t>
  </si>
  <si>
    <t xml:space="preserve"> CA TTC €</t>
  </si>
  <si>
    <t>P</t>
  </si>
  <si>
    <t>G</t>
  </si>
  <si>
    <t>TG</t>
  </si>
  <si>
    <t>LIBRE</t>
  </si>
  <si>
    <t>Total P (500 g pâte crue)</t>
  </si>
  <si>
    <t>Total G (1000 g pâte crue)</t>
  </si>
  <si>
    <t>kg</t>
  </si>
  <si>
    <t>prix des pains</t>
  </si>
  <si>
    <t>26.50</t>
  </si>
  <si>
    <t>5.60</t>
  </si>
  <si>
    <t>6.20</t>
  </si>
  <si>
    <t>3.60</t>
  </si>
  <si>
    <t>1.80</t>
  </si>
  <si>
    <t>Production du</t>
  </si>
  <si>
    <t>MOULES 500g =</t>
  </si>
  <si>
    <t>MOULES 1kg =</t>
  </si>
  <si>
    <t>Bis</t>
  </si>
  <si>
    <t>Focaccia</t>
  </si>
  <si>
    <t>recette</t>
  </si>
  <si>
    <t>commande</t>
  </si>
  <si>
    <t>quantité produite en fermentation longue (kg)</t>
  </si>
  <si>
    <t>F T80 BA</t>
  </si>
  <si>
    <t>BA</t>
  </si>
  <si>
    <t>E</t>
  </si>
  <si>
    <t>S</t>
  </si>
  <si>
    <t>Méteil</t>
  </si>
  <si>
    <t>L</t>
  </si>
  <si>
    <t>PE</t>
  </si>
  <si>
    <t>Pâte nature</t>
  </si>
  <si>
    <t>HO</t>
  </si>
  <si>
    <t>Rusti Graines</t>
  </si>
  <si>
    <t>Noisette</t>
  </si>
  <si>
    <t>Herbes</t>
  </si>
  <si>
    <t>Noix</t>
  </si>
  <si>
    <t>ail ecrasé</t>
  </si>
  <si>
    <t>Raisin</t>
  </si>
  <si>
    <t>bica</t>
  </si>
  <si>
    <t>Nature</t>
  </si>
  <si>
    <t>Noix/Rais</t>
  </si>
  <si>
    <t>Pâte crue</t>
  </si>
  <si>
    <t>Nombre de pièces</t>
  </si>
  <si>
    <t>NB →1 pièce = 1/2 plateau</t>
  </si>
  <si>
    <t>PLATEAUX</t>
  </si>
  <si>
    <t>F T80 Mod/BA</t>
  </si>
  <si>
    <t>C11</t>
  </si>
  <si>
    <t>H11</t>
  </si>
  <si>
    <t>Seigle</t>
  </si>
  <si>
    <t>C12</t>
  </si>
  <si>
    <t>C13</t>
  </si>
  <si>
    <t>C14</t>
  </si>
  <si>
    <t>C15</t>
  </si>
  <si>
    <t>C16</t>
  </si>
  <si>
    <t>Figue</t>
  </si>
  <si>
    <t>F Seigle</t>
  </si>
  <si>
    <t>F PE</t>
  </si>
  <si>
    <t>P11</t>
  </si>
  <si>
    <t>P12</t>
  </si>
  <si>
    <t>P13</t>
  </si>
  <si>
    <t>P14</t>
  </si>
  <si>
    <t>P15</t>
  </si>
  <si>
    <t>Canneberge</t>
  </si>
  <si>
    <t>Pâte (g)</t>
  </si>
  <si>
    <t>Pain Allemand</t>
  </si>
  <si>
    <t>P3</t>
  </si>
  <si>
    <t>S3</t>
  </si>
  <si>
    <t>T80 / Sei / Sar</t>
  </si>
  <si>
    <t>P4</t>
  </si>
  <si>
    <t>P5</t>
  </si>
  <si>
    <t>P6</t>
  </si>
  <si>
    <t>P7</t>
  </si>
  <si>
    <t>Graines</t>
  </si>
  <si>
    <t>P8</t>
  </si>
  <si>
    <t>P9</t>
  </si>
  <si>
    <t>T65</t>
  </si>
  <si>
    <t>T65 BA</t>
  </si>
  <si>
    <t>Choco</t>
  </si>
  <si>
    <t>Sucre</t>
  </si>
  <si>
    <t>Oranges conf.</t>
  </si>
  <si>
    <t>HE citron</t>
  </si>
  <si>
    <t>Cacao</t>
  </si>
  <si>
    <t>Zest</t>
  </si>
  <si>
    <t>Sucre coco</t>
  </si>
  <si>
    <t>F T65</t>
  </si>
  <si>
    <t>sucre</t>
  </si>
  <si>
    <t>CIABATTA</t>
  </si>
  <si>
    <t>BUNS</t>
  </si>
  <si>
    <t>KAAKÉ</t>
  </si>
  <si>
    <t>Total</t>
  </si>
  <si>
    <t>T80</t>
  </si>
  <si>
    <t>PC Int</t>
  </si>
  <si>
    <t>Lev B</t>
  </si>
  <si>
    <t>Dakka</t>
  </si>
  <si>
    <t>PC TOT</t>
  </si>
  <si>
    <t>Nbre de pièces</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</si>
  <si>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</si>
  <si>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</si>
  <si>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</si>
  <si>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</si>
  <si>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</si>
  <si>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</si>
  <si>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</si>
  <si>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</si>
  <si>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</si>
  <si>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</si>
  <si>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</si>
  <si>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</si>
  <si>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</si>
  <si>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</si>
  <si>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</si>
  <si>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</si>
  <si>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</si>
  <si>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</si>
  <si>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</si>
  <si>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</si>
  <si>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</si>
  <si>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</si>
  <si>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</si>
  <si>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</si>
  <si>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</si>
  <si>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</si>
  <si>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</si>
  <si>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</si>
  <si>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</si>
  <si>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</si>
  <si>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</si>
  <si>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</si>
  <si>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</si>
  <si>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</si>
  <si>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</si>
  <si>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</si>
  <si>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</si>
  <si>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</si>
  <si>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</si>
  <si>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</si>
  <si>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</si>
  <si>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</si>
  <si>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</si>
  <si>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</si>
  <si>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</si>
  <si>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</si>
  <si>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</si>
  <si>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</si>
  <si>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</si>
  <si>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</si>
  <si>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</si>
  <si>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</si>
  <si>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</si>
  <si>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</si>
  <si>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</si>
  <si>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</si>
  <si>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</si>
  <si>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</si>
  <si>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</si>
  <si>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</si>
  <si>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</si>
  <si>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</si>
  <si>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</si>
  <si>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</si>
  <si>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</si>
  <si>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</si>
  <si>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</si>
  <si>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</si>
  <si>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Olive</t>
  </si>
  <si>
    <t>Rusti graines</t>
  </si>
  <si>
    <t>Huile Olive (Foug)</t>
  </si>
  <si>
    <t>seigle</t>
  </si>
  <si>
    <t>Huile Olive (cacao)</t>
  </si>
  <si>
    <t>Meteil</t>
  </si>
  <si>
    <t>Huile Olive (mie)</t>
  </si>
  <si>
    <t>Figue (Méteil)</t>
  </si>
  <si>
    <t>Zest citron</t>
  </si>
  <si>
    <t>Noix (Punchy)</t>
  </si>
  <si>
    <t>Chocolat concassé</t>
  </si>
  <si>
    <t>Oranges confites</t>
  </si>
  <si>
    <t>Fougasse aux Olives</t>
  </si>
  <si>
    <t>Sucre coco Brichoutte</t>
  </si>
  <si>
    <t>Sucre Coco Cacao</t>
  </si>
  <si>
    <t>GE</t>
  </si>
  <si>
    <t>Sucre coco Mie</t>
  </si>
  <si>
    <t>Dattes</t>
  </si>
  <si>
    <t>Mûres</t>
  </si>
  <si>
    <t>Pain à l'ail</t>
  </si>
  <si>
    <t>Amandes / Pist</t>
  </si>
  <si>
    <t>Graines courge</t>
  </si>
  <si>
    <t>Pain cacao</t>
  </si>
  <si>
    <r>
      <rPr>
        <b/>
        <sz val="14"/>
        <color rgb="FFFF0000"/>
        <rFont val="Arial"/>
        <family val="2"/>
      </rPr>
      <t xml:space="preserve">recette de base
</t>
    </r>
    <r>
      <rPr>
        <sz val="11"/>
        <color rgb="FF000000"/>
        <rFont val="Arial"/>
        <family val="2"/>
      </rPr>
      <t>(ingrédients en g)</t>
    </r>
  </si>
  <si>
    <t>Bis Noisette</t>
  </si>
  <si>
    <t>Bis Noix / Raisin</t>
  </si>
  <si>
    <t>Méteil Figue</t>
  </si>
  <si>
    <t>PE canneberge</t>
  </si>
  <si>
    <t>Fougasse Olive</t>
  </si>
  <si>
    <t>Gourmand</t>
  </si>
  <si>
    <t>F T80 Moderne</t>
  </si>
  <si>
    <t>F seigle</t>
  </si>
  <si>
    <t>F Sarrasin</t>
  </si>
  <si>
    <t>L blé</t>
  </si>
  <si>
    <t>noisette</t>
  </si>
  <si>
    <t>figue</t>
  </si>
  <si>
    <t>Ingrédients spéciaux</t>
  </si>
  <si>
    <t>noix</t>
  </si>
  <si>
    <t>raisin</t>
  </si>
  <si>
    <t>g / 1 kg de pâte nature</t>
  </si>
  <si>
    <t>olive</t>
  </si>
  <si>
    <t>graines</t>
  </si>
  <si>
    <t>Noix (Noix Raisin)</t>
  </si>
  <si>
    <t>graines lin et tournesol</t>
  </si>
  <si>
    <t>huile olive</t>
  </si>
  <si>
    <t>Figue (Châtaigne)</t>
  </si>
  <si>
    <t>herbes de provence</t>
  </si>
  <si>
    <t>bicarbonate</t>
  </si>
  <si>
    <t>GRAINES SARRASIN</t>
  </si>
  <si>
    <t>Ail</t>
  </si>
  <si>
    <t>Tournesol</t>
  </si>
  <si>
    <t>HE citron en gouttes</t>
  </si>
  <si>
    <t>Graines Pavot</t>
  </si>
  <si>
    <t>citron confit</t>
  </si>
  <si>
    <t>Graines (RustiG)</t>
  </si>
  <si>
    <t>Canneberges</t>
  </si>
  <si>
    <t>Levure de Boulang</t>
  </si>
  <si>
    <t>Amandes/pistaches</t>
  </si>
  <si>
    <t>eau de bassinage</t>
  </si>
  <si>
    <t>Graines (PA)</t>
  </si>
  <si>
    <t>Masse pâte nature (g)</t>
  </si>
  <si>
    <t>Huile Olive (GE)</t>
  </si>
  <si>
    <t>Total pâte crue (g)</t>
  </si>
  <si>
    <t>Huile Olive (Fougasse)</t>
  </si>
  <si>
    <t>Abricot</t>
  </si>
  <si>
    <t>PE Canneberge</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</si>
  <si>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</si>
  <si>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</si>
  <si>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</si>
  <si>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</si>
  <si>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</si>
  <si>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</si>
  <si>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</si>
  <si>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</si>
  <si>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</si>
  <si>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</si>
  <si>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</si>
  <si>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</si>
  <si>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</si>
  <si>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</si>
  <si>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</si>
  <si>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FOC =</t>
  </si>
  <si>
    <t>Ciab =</t>
  </si>
  <si>
    <t>Kaaké =</t>
  </si>
  <si>
    <t>P Sarr</t>
  </si>
  <si>
    <t>P RG =</t>
  </si>
  <si>
    <t>P All =</t>
  </si>
  <si>
    <t>G RG</t>
  </si>
  <si>
    <t>G All</t>
  </si>
  <si>
    <t>TG RG</t>
  </si>
  <si>
    <t>graines lin tournesol</t>
  </si>
  <si>
    <t>ail</t>
  </si>
  <si>
    <t>Herbes de provence</t>
  </si>
  <si>
    <t>Bica</t>
  </si>
  <si>
    <t>Graines de sarrasin</t>
  </si>
  <si>
    <t>Total fournée (kg)</t>
  </si>
  <si>
    <t>Levure Boulanger</t>
  </si>
  <si>
    <t>numéro de SIRET</t>
  </si>
  <si>
    <t>adresse</t>
  </si>
  <si>
    <t>téléphone</t>
  </si>
  <si>
    <t>mail</t>
  </si>
  <si>
    <t>Adresse livraison</t>
  </si>
  <si>
    <t>AMAP Villeneuve</t>
  </si>
  <si>
    <t>Date de livraison</t>
  </si>
  <si>
    <t>type de pain</t>
  </si>
  <si>
    <t>Petit
420g</t>
  </si>
  <si>
    <t>Grand
840g</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</si>
  <si>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</si>
  <si>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</si>
  <si>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</si>
  <si>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</si>
  <si>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</si>
  <si>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</si>
  <si>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</si>
  <si>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</si>
  <si>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</si>
  <si>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</si>
  <si>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</si>
  <si>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</si>
  <si>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</si>
  <si>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</si>
  <si>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</si>
  <si>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</si>
  <si>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</si>
  <si>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</si>
  <si>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</si>
  <si>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</si>
  <si>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</si>
  <si>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</si>
  <si>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</si>
  <si>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</si>
  <si>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</si>
  <si>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</si>
  <si>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</si>
  <si>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</si>
  <si>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</si>
  <si>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</si>
  <si>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</si>
  <si>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</si>
  <si>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</si>
  <si>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</si>
  <si>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</si>
  <si>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</si>
  <si>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</si>
  <si>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</si>
  <si>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</si>
  <si>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</si>
  <si>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</si>
  <si>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</si>
  <si>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</si>
  <si>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</si>
  <si>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</si>
  <si>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</si>
  <si>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</si>
  <si>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</si>
  <si>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</si>
  <si>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</si>
  <si>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</si>
  <si>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</si>
  <si>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</si>
  <si>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</si>
  <si>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</si>
  <si>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</si>
  <si>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</si>
  <si>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</si>
  <si>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</si>
  <si>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</si>
  <si>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</si>
  <si>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</si>
  <si>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</si>
  <si>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</si>
  <si>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</si>
  <si>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</si>
  <si>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</si>
  <si>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</si>
  <si>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</si>
  <si>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</si>
  <si>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</si>
  <si>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</si>
  <si>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</si>
  <si>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</si>
  <si>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</si>
  <si>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</si>
  <si>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</si>
  <si>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</si>
  <si>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</si>
  <si>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</si>
  <si>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</si>
  <si>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</si>
  <si>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</si>
  <si>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</si>
  <si>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</si>
  <si>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</si>
  <si>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</si>
  <si>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</si>
  <si>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</si>
  <si>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</si>
  <si>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</si>
  <si>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</si>
  <si>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</si>
  <si>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</si>
  <si>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</si>
  <si>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</si>
  <si>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</si>
  <si>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</si>
  <si>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</si>
  <si>
    <t>La Hutica</t>
  </si>
  <si>
    <t>F T80</t>
  </si>
  <si>
    <t>Pain au lait</t>
  </si>
  <si>
    <t>sucre de canne</t>
  </si>
  <si>
    <t>L PE</t>
  </si>
  <si>
    <t>Masse Levain PE</t>
  </si>
  <si>
    <t>Lait</t>
  </si>
  <si>
    <t>Beurre</t>
  </si>
  <si>
    <t>F Oranger</t>
  </si>
  <si>
    <t>PAL</t>
  </si>
  <si>
    <t>Levure</t>
  </si>
  <si>
    <t>Sucre canne</t>
  </si>
  <si>
    <t>sucre canne</t>
  </si>
  <si>
    <t>Patoufait</t>
  </si>
  <si>
    <t>abricot</t>
  </si>
  <si>
    <t>avoine</t>
  </si>
  <si>
    <t>Patoufigues</t>
  </si>
  <si>
    <t>Khorasan</t>
  </si>
  <si>
    <t>F Khorasan</t>
  </si>
  <si>
    <t>Double baguette</t>
  </si>
  <si>
    <t>Double Baguette</t>
  </si>
  <si>
    <t>Orge</t>
  </si>
  <si>
    <t>F Orge</t>
  </si>
  <si>
    <t>Bladette</t>
  </si>
  <si>
    <t>Sel</t>
  </si>
  <si>
    <t>graine</t>
  </si>
  <si>
    <t>Avoine</t>
  </si>
  <si>
    <t>L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</si>
</sst>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
    <numFmt numFmtId="165" formatCode="[=0]&quot;&quot;;General"/>
    <numFmt numFmtId="166" formatCode="[=0]General;General"/>
    <numFmt numFmtId="167" formatCode="#,##0.0"/>
    <numFmt numFmtId="168" formatCode="#,##0.00\ [$€-40C];[Red]\-#,##0.00\ [$€-40C]"/>
    <numFmt numFmtId="169" formatCode="[$-40C]d/m/yy"/>
    <numFmt numFmtId="170" formatCode="0\ %"/>
    <numFmt numFmtId="171" formatCode="0.0"/>
    <numFmt numFmtId="172" formatCode="d/m/yy"/>
    <numFmt numFmtId="173" formatCode="[$-F800]dddd\,\ mmmm\ dd\,\ yyyy"/>
  </numFmts>
  <fonts count="52">
    <font>
      <sz val="11"/>
      <color rgb="FF000000"/>
      <name val="Arial"/>
      <charset val="1"/>
    </font>
    <font>
      <sz val="11"/>
      <name val="Arial"/>
      <family val="2"/>
    </font>
    <font>
      <sz val="14"/>
      <name val="Arial"/>
      <family val="2"/>
    </font>
    <font>
      <sz val="12"/>
      <name val="Arial"/>
      <family val="2"/>
    </font>
    <font>
      <sz val="16"/>
      <name val="Arial"/>
      <family val="2"/>
    </font>
    <font>
      <sz val="14"/>
      <color rgb="FFFFFFFF"/>
      <name val="Arial"/>
      <family val="2"/>
    </font>
    <font>
      <sz val="11"/>
      <name val="Calibri"/>
      <family val="2"/>
    </font>
    <font>
      <sz val="14"/>
      <name val="Calibri"/>
      <family val="2"/>
    </font>
    <font>
      <sz val="26"/>
      <name val="Arial"/>
      <family val="2"/>
    </font>
    <font>
      <b/>
      <sz val="18"/>
      <name val="Arial"/>
      <family val="2"/>
    </font>
    <font>
      <sz val="16"/>
      <color rgb="FF000000"/>
      <name val="Arial"/>
      <family val="2"/>
    </font>
    <font>
      <b/>
      <sz val="16"/>
      <color rgb="FF000000"/>
      <name val="Arial"/>
      <family val="2"/>
    </font>
    <font>
      <sz val="14"/>
      <color rgb="FF000000"/>
      <name val="Arial"/>
      <family val="2"/>
    </font>
    <font>
      <sz val="16"/>
      <color rgb="FFB2B2B2"/>
      <name val="Arial"/>
      <family val="2"/>
    </font>
    <font>
      <sz val="16"/>
      <color rgb="FFCCCCCC"/>
      <name val="Arial"/>
      <family val="2"/>
    </font>
    <font>
      <u/>
      <sz val="16"/>
      <color rgb="FF000000"/>
      <name val="Arial"/>
      <family val="2"/>
    </font>
    <font>
      <sz val="16"/>
      <color rgb="FFFFFFFF"/>
      <name val="Arial"/>
      <family val="2"/>
    </font>
    <font>
      <sz val="12"/>
      <color rgb="FF000000"/>
      <name val="Arial"/>
      <family val="2"/>
    </font>
    <font>
      <sz val="20"/>
      <color rgb="FF000000"/>
      <name val="Arial"/>
      <family val="2"/>
    </font>
    <font>
      <sz val="14"/>
      <color rgb="FF999999"/>
      <name val="Arial"/>
      <family val="2"/>
    </font>
    <font>
      <sz val="16"/>
      <color rgb="FF999999"/>
      <name val="Arial"/>
      <family val="2"/>
    </font>
    <font>
      <sz val="15"/>
      <color rgb="FF000000"/>
      <name val="Arial"/>
      <family val="2"/>
    </font>
    <font>
      <b/>
      <sz val="16"/>
      <name val="Arial"/>
      <family val="2"/>
    </font>
    <font>
      <sz val="13"/>
      <color rgb="FF000000"/>
      <name val="Arial"/>
      <family val="2"/>
    </font>
    <font>
      <sz val="13"/>
      <name val="Arial"/>
      <family val="2"/>
    </font>
    <font>
      <sz val="18"/>
      <color rgb="FF666666"/>
      <name val="Times New Roman"/>
      <family val="1"/>
    </font>
    <font>
      <sz val="11"/>
      <color rgb="FF666666"/>
      <name val="Arial"/>
      <family val="2"/>
    </font>
    <font>
      <sz val="20"/>
      <color rgb="FF666666"/>
      <name val="Times New Roman"/>
      <family val="1"/>
    </font>
    <font>
      <sz val="14"/>
      <color rgb="FF666666"/>
      <name val="Times New Roman"/>
      <family val="1"/>
    </font>
    <font>
      <sz val="10"/>
      <color rgb="FF666666"/>
      <name val="Times New Roman"/>
      <family val="1"/>
    </font>
    <font>
      <sz val="11"/>
      <color rgb="FF666666"/>
      <name val="Times New Roman"/>
      <family val="1"/>
    </font>
    <font>
      <sz val="16"/>
      <color rgb="FF666666"/>
      <name val="Times New Roman"/>
      <family val="1"/>
    </font>
    <font>
      <sz val="16"/>
      <color rgb="FF666666"/>
      <name val="Times New Roman1"/>
      <charset val="1"/>
    </font>
    <font>
      <b/>
      <sz val="16"/>
      <color rgb="FF808080"/>
      <name val="Times New Roman"/>
      <family val="1"/>
    </font>
    <font>
      <sz val="13"/>
      <color rgb="FF666666"/>
      <name val="Times New Roman"/>
      <family val="1"/>
    </font>
    <font>
      <sz val="16"/>
      <color rgb="FF666666"/>
      <name val="Times New Roman2"/>
      <charset val="1"/>
    </font>
    <font>
      <b/>
      <sz val="14"/>
      <color rgb="FF000000"/>
      <name val="Arial"/>
      <family val="2"/>
    </font>
    <font>
      <sz val="12"/>
      <color rgb="FFCCCCCC"/>
      <name val="Arial"/>
      <family val="2"/>
    </font>
    <font>
      <b/>
      <sz val="14"/>
      <color rgb="FF3C3C3C"/>
      <name val="Arial1"/>
      <charset val="1"/>
    </font>
    <font>
      <b/>
      <sz val="14"/>
      <color rgb="FF000000"/>
      <name val="Arial1"/>
      <charset val="1"/>
    </font>
    <font>
      <sz val="11"/>
      <color rgb="FF999999"/>
      <name val="Arial"/>
      <family val="2"/>
    </font>
    <font>
      <sz val="11"/>
      <color rgb="FFFFFFFF"/>
      <name val="Arial"/>
      <family val="2"/>
    </font>
    <font>
      <b/>
      <sz val="14"/>
      <color rgb="FFFF0000"/>
      <name val="Arial"/>
      <family val="2"/>
    </font>
    <font>
      <b/>
      <sz val="14"/>
      <color rgb="FFFFFFFF"/>
      <name val="Arial"/>
      <family val="2"/>
    </font>
    <font>
      <b/>
      <sz val="14"/>
      <name val="Arial"/>
      <family val="2"/>
    </font>
    <font>
      <b/>
      <sz val="14"/>
      <color rgb="FF800000"/>
      <name val="Arial"/>
      <family val="2"/>
    </font>
    <font>
      <b/>
      <sz val="13"/>
      <color rgb="FFCCCCCC"/>
      <name val="Arial"/>
      <family val="2"/>
    </font>
    <font>
      <sz val="14"/>
      <color rgb="FFCCCCCC"/>
      <name val="Arial"/>
      <family val="2"/>
    </font>
    <font>
      <b/>
      <sz val="11"/>
      <color rgb="FF000000"/>
      <name val="Arial"/>
      <family val="2"/>
    </font>
    <font>
      <b/>
      <sz val="12"/>
      <color rgb="FF000000"/>
      <name val="Arial"/>
      <family val="2"/>
    </font>
    <font>
      <sz val="18"/>
      <color rgb="FF000000"/>
      <name val="Arial"/>
      <family val="2"/>
    </font>
    <font>
      <sz val="11"/>
      <color rgb="FF000000"/>
      <name val="Arial"/>
      <family val="2"/>
    </font>
  </fonts>
  <fills count="52">
    <fill>
      <patternFill patternType="none"/>
    </fill>
    <fill>
      <patternFill patternType="gray125"/>
    </fill>
    <fill>
      <patternFill patternType="solid">
        <fgColor rgb="FFD9E1F2"/>
        <bgColor rgb="FFDCE6F2"/>
      </patternFill>
    </fill>
    <fill>
      <patternFill patternType="solid">
        <fgColor rgb="FFFFE699"/>
        <bgColor rgb="FFFFE994"/>
      </patternFill>
    </fill>
    <fill>
      <patternFill patternType="solid">
        <fgColor rgb="FFC6E0B4"/>
        <bgColor rgb="FFD7E4BD"/>
      </patternFill>
    </fill>
    <fill>
      <patternFill patternType="solid">
        <fgColor rgb="FFFFD966"/>
        <bgColor rgb="FFFFD74C"/>
      </patternFill>
    </fill>
    <fill>
      <patternFill patternType="solid">
        <fgColor rgb="FFD9D9D9"/>
        <bgColor rgb="FFD9E1F2"/>
      </patternFill>
    </fill>
    <fill>
      <patternFill patternType="solid">
        <fgColor rgb="FFFFB66C"/>
        <bgColor rgb="FFF4B084"/>
      </patternFill>
    </fill>
    <fill>
      <patternFill patternType="solid">
        <fgColor rgb="FFBBE33D"/>
        <bgColor rgb="FFD4EA6B"/>
      </patternFill>
    </fill>
    <fill>
      <patternFill patternType="solid">
        <fgColor rgb="FFFFE994"/>
        <bgColor rgb="FFFFE699"/>
      </patternFill>
    </fill>
    <fill>
      <patternFill patternType="solid">
        <fgColor rgb="FFFFFF00"/>
        <bgColor rgb="FFFFFF38"/>
      </patternFill>
    </fill>
    <fill>
      <patternFill patternType="solid">
        <fgColor rgb="FF808080"/>
        <bgColor rgb="FF999999"/>
      </patternFill>
    </fill>
    <fill>
      <patternFill patternType="darkGray">
        <fgColor rgb="FF5A2525"/>
        <bgColor rgb="FF666666"/>
      </patternFill>
    </fill>
    <fill>
      <patternFill patternType="solid">
        <fgColor rgb="FFD4EA6B"/>
        <bgColor rgb="FFBBE33D"/>
      </patternFill>
    </fill>
    <fill>
      <patternFill patternType="solid">
        <fgColor rgb="FFDCE6F2"/>
        <bgColor rgb="FFD9E1F2"/>
      </patternFill>
    </fill>
    <fill>
      <patternFill patternType="solid">
        <fgColor rgb="FFF2DCDB"/>
        <bgColor rgb="FFFFD7D7"/>
      </patternFill>
    </fill>
    <fill>
      <patternFill patternType="solid">
        <fgColor rgb="FFFFFF66"/>
        <bgColor rgb="FFFFFF6D"/>
      </patternFill>
    </fill>
    <fill>
      <patternFill patternType="solid">
        <fgColor rgb="FFFCD5B5"/>
        <bgColor rgb="FFFFDBB6"/>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F6D"/>
        <bgColor rgb="FFFFFF66"/>
      </patternFill>
    </fill>
    <fill>
      <patternFill patternType="solid">
        <fgColor rgb="FFF2CBF8"/>
        <bgColor rgb="FFFFBEEC"/>
      </patternFill>
    </fill>
    <fill>
      <patternFill patternType="solid">
        <fgColor rgb="FFFFD7D7"/>
        <bgColor rgb="FFF2DCDB"/>
      </patternFill>
    </fill>
    <fill>
      <patternFill patternType="solid">
        <fgColor rgb="FFFFFFA6"/>
        <bgColor rgb="FFFFF5CE"/>
      </patternFill>
    </fill>
    <fill>
      <patternFill patternType="solid">
        <fgColor rgb="FFB2B2B2"/>
        <bgColor rgb="FFBFBFBF"/>
      </patternFill>
    </fill>
    <fill>
      <patternFill patternType="solid">
        <fgColor rgb="FFB3CAC7"/>
        <bgColor rgb="FFB4C7DC"/>
      </patternFill>
    </fill>
    <fill>
      <patternFill patternType="solid">
        <fgColor rgb="FF81D41A"/>
        <bgColor rgb="FF92D050"/>
      </patternFill>
    </fill>
    <fill>
      <patternFill patternType="solid">
        <fgColor rgb="FFC9D9F3"/>
        <bgColor rgb="FFBDD7EE"/>
      </patternFill>
    </fill>
    <fill>
      <patternFill patternType="solid">
        <fgColor rgb="FFFFF5CE"/>
        <bgColor rgb="FFFFF2CC"/>
      </patternFill>
    </fill>
    <fill>
      <patternFill patternType="solid">
        <fgColor rgb="FFBFBFBF"/>
        <bgColor rgb="FFB3CAC7"/>
      </patternFill>
    </fill>
    <fill>
      <patternFill patternType="solid">
        <fgColor rgb="FFBF8F00"/>
        <bgColor rgb="FFC65911"/>
      </patternFill>
    </fill>
    <fill>
      <patternFill patternType="solid">
        <fgColor rgb="FF92D050"/>
        <bgColor rgb="FF81D41A"/>
      </patternFill>
    </fill>
    <fill>
      <patternFill patternType="solid">
        <fgColor rgb="FFF8CBAD"/>
        <bgColor rgb="FFFCD5B5"/>
      </patternFill>
    </fill>
    <fill>
      <patternFill patternType="solid">
        <fgColor rgb="FFFFA6A6"/>
        <bgColor rgb="FFF4B084"/>
      </patternFill>
    </fill>
    <fill>
      <patternFill patternType="solid">
        <fgColor rgb="FFEEEEEE"/>
        <bgColor rgb="FFF2F2F2"/>
      </patternFill>
    </fill>
    <fill>
      <patternFill patternType="solid">
        <fgColor rgb="FFC65911"/>
        <bgColor rgb="FFBF8F00"/>
      </patternFill>
    </fill>
    <fill>
      <patternFill patternType="solid">
        <fgColor rgb="FFC4BD97"/>
        <bgColor rgb="FFBFBFBF"/>
      </patternFill>
    </fill>
    <fill>
      <patternFill patternType="solid">
        <fgColor rgb="FFFFD74C"/>
        <bgColor rgb="FFFFD966"/>
      </patternFill>
    </fill>
    <fill>
      <patternFill patternType="solid">
        <fgColor rgb="FFBDD7EE"/>
        <bgColor rgb="FFC9D9F3"/>
      </patternFill>
    </fill>
    <fill>
      <patternFill patternType="solid">
        <fgColor rgb="FF000000"/>
        <bgColor rgb="FF5A2525"/>
      </patternFill>
    </fill>
    <fill>
      <patternFill patternType="solid">
        <fgColor rgb="FFB4C7DC"/>
        <bgColor rgb="FFB4C6E7"/>
      </patternFill>
    </fill>
    <fill>
      <patternFill patternType="solid">
        <fgColor rgb="FFF2F2F2"/>
        <bgColor rgb="FFEEEEEE"/>
      </patternFill>
    </fill>
    <fill>
      <patternFill patternType="solid">
        <fgColor theme="9" tint="0.59999389629810485"/>
        <bgColor rgb="FFFFD7D7"/>
      </patternFill>
    </fill>
    <fill>
      <patternFill patternType="solid">
        <fgColor theme="9" tint="0.59999389629810485"/>
        <bgColor indexed="64"/>
      </patternFill>
    </fill>
    <fill>
      <patternFill patternType="solid">
        <fgColor theme="9" tint="0.59999389629810485"/>
        <bgColor rgb="FFC6E0B4"/>
      </patternFill>
    </fill>
    <fill>
      <patternFill patternType="solid">
        <fgColor rgb="FF92D050"/>
        <bgColor indexed="64"/>
      </patternFill>
    </fill>
    <fill>
      <patternFill patternType="solid">
        <fgColor rgb="FF00B0F0"/>
        <bgColor rgb="FF666666"/>
      </patternFill>
    </fill>
    <fill>
      <patternFill patternType="solid">
        <fgColor theme="8" tint="0.79998168889431442"/>
        <bgColor indexed="64"/>
      </patternFill>
    </fill>
    <fill>
      <patternFill patternType="solid">
        <fgColor theme="8" tint="0.79998168889431442"/>
        <bgColor rgb="FFC6E0B4"/>
      </patternFill>
    </fill>
    <fill>
      <patternFill patternType="solid">
        <fgColor theme="8" tint="0.79998168889431442"/>
        <bgColor rgb="FFF4B08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right style="hair">
        <color auto="1"/>
      </right>
      <top style="hair">
        <color auto="1"/>
      </top>
      <bottom/>
      <diagonal/>
    </border>
    <border>
      <left/>
      <right/>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bottom/>
      <diagonal/>
    </border>
    <border>
      <left style="hair">
        <color auto="1"/>
      </left>
      <right/>
      <top style="medium">
        <color indexed="64"/>
      </top>
      <bottom style="hair">
        <color auto="1"/>
      </bottom>
      <diagonal/>
    </border>
    <border>
      <left/>
      <right style="hair">
        <color auto="1"/>
      </right>
      <top style="medium">
        <color indexed="64"/>
      </top>
      <bottom style="hair">
        <color auto="1"/>
      </bottom>
      <diagonal/>
    </border>
    <border>
      <left style="medium">
        <color indexed="64"/>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bottom style="medium">
        <color indexed="64"/>
      </bottom>
      <diagonal/>
    </border>
  </borders>
  <cellStyleXfs count="1">
    <xf numFmtId="0" fontId="0" fillId="0" borderId="0"/>
  </cellStyleXfs>
  <cellXfs count="721">
    <xf numFmtId="0" fontId="0" fillId="0" borderId="0" xfId="0"/>
    <xf numFmtId="0" fontId="11" fillId="0" borderId="0" xfId="0" applyFont="1" applyAlignment="1">
      <alignment horizontal="center" vertical="center"/>
    </xf>
    <xf numFmtId="164" fontId="10" fillId="0" borderId="5" xfId="0" applyNumberFormat="1" applyFont="1" applyBorder="1" applyAlignment="1">
      <alignment horizontal="left" vertical="center" indent="15"/>
    </xf>
    <xf numFmtId="0" fontId="10" fillId="0" borderId="1" xfId="0" applyFont="1" applyBorder="1" applyAlignment="1">
      <alignment horizontal="center" vertical="center"/>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2" fillId="0" borderId="0" xfId="0" applyNumberFormat="1" applyFont="1" applyAlignment="1">
      <alignment horizontal="left" vertical="center"/>
    </xf>
    <xf numFmtId="0" fontId="2" fillId="4" borderId="1" xfId="0" applyFont="1" applyFill="1" applyBorder="1" applyAlignment="1">
      <alignment horizontal="center" vertical="center" textRotation="90" wrapText="1"/>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3" xfId="0" applyFont="1" applyBorder="1" applyAlignment="1">
      <alignment horizontal="left" vertical="center"/>
    </xf>
    <xf numFmtId="165" fontId="8" fillId="0" borderId="1" xfId="0" applyNumberFormat="1" applyFont="1" applyBorder="1" applyAlignment="1">
      <alignment horizontal="center" vertical="center"/>
    </xf>
    <xf numFmtId="165" fontId="2" fillId="0" borderId="1" xfId="0" applyNumberFormat="1" applyFont="1" applyBorder="1" applyAlignment="1">
      <alignment horizontal="left" vertical="center"/>
    </xf>
    <xf numFmtId="0" fontId="2" fillId="0" borderId="1" xfId="0" applyFont="1" applyBorder="1" applyAlignment="1">
      <alignment horizontal="left" vertical="center"/>
    </xf>
    <xf numFmtId="166" fontId="2" fillId="0" borderId="1" xfId="0" applyNumberFormat="1" applyFont="1" applyBorder="1" applyAlignment="1">
      <alignment horizontal="center" vertical="center"/>
    </xf>
    <xf numFmtId="0" fontId="2" fillId="0" borderId="0" xfId="0" applyFont="1" applyAlignment="1">
      <alignment horizontal="center" vertical="center" wrapText="1"/>
    </xf>
    <xf numFmtId="166" fontId="2" fillId="4" borderId="1" xfId="0" applyNumberFormat="1" applyFont="1" applyFill="1" applyBorder="1" applyAlignment="1">
      <alignment horizontal="center" vertical="center"/>
    </xf>
    <xf numFmtId="0" fontId="9" fillId="0" borderId="0" xfId="0" applyFont="1" applyAlignment="1">
      <alignment horizontal="center" vertical="center"/>
    </xf>
    <xf numFmtId="0" fontId="1" fillId="0" borderId="6" xfId="0" applyFont="1" applyBorder="1"/>
    <xf numFmtId="0" fontId="1" fillId="0" borderId="0" xfId="0" applyFont="1" applyAlignment="1">
      <alignment vertical="center"/>
    </xf>
    <xf numFmtId="0" fontId="1" fillId="0" borderId="0" xfId="0" applyFont="1" applyAlignment="1">
      <alignment horizontal="center" vertical="center"/>
    </xf>
    <xf numFmtId="166" fontId="2" fillId="11" borderId="1" xfId="0" applyNumberFormat="1" applyFont="1" applyFill="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xf>
    <xf numFmtId="0" fontId="4" fillId="11" borderId="0" xfId="0" applyFont="1" applyFill="1" applyAlignment="1">
      <alignment horizontal="center" vertical="center"/>
    </xf>
    <xf numFmtId="0" fontId="4" fillId="0" borderId="0" xfId="0" applyFont="1" applyAlignment="1">
      <alignment horizontal="center" vertical="center"/>
    </xf>
    <xf numFmtId="0" fontId="2" fillId="11" borderId="1" xfId="0" applyFont="1" applyFill="1" applyBorder="1" applyAlignment="1">
      <alignment horizontal="center" vertical="center"/>
    </xf>
    <xf numFmtId="166"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11" borderId="0" xfId="0" applyFont="1" applyFill="1" applyAlignment="1">
      <alignment horizontal="left" vertical="center"/>
    </xf>
    <xf numFmtId="0" fontId="2" fillId="11" borderId="0" xfId="0" applyFont="1" applyFill="1" applyAlignment="1">
      <alignment horizontal="center" vertical="center"/>
    </xf>
    <xf numFmtId="167" fontId="2" fillId="0" borderId="0" xfId="0" applyNumberFormat="1" applyFont="1" applyAlignment="1">
      <alignment horizontal="right" vertical="center"/>
    </xf>
    <xf numFmtId="1" fontId="4" fillId="0" borderId="0" xfId="0" applyNumberFormat="1" applyFont="1" applyAlignment="1">
      <alignment horizontal="center" vertical="center"/>
    </xf>
    <xf numFmtId="1" fontId="2" fillId="0" borderId="0" xfId="0" applyNumberFormat="1" applyFont="1" applyAlignment="1">
      <alignment horizontal="center" vertical="center"/>
    </xf>
    <xf numFmtId="0" fontId="2" fillId="12" borderId="0" xfId="0" applyFont="1" applyFill="1" applyAlignment="1">
      <alignment horizontal="center" vertical="center"/>
    </xf>
    <xf numFmtId="165" fontId="2" fillId="11" borderId="0" xfId="0" applyNumberFormat="1" applyFont="1" applyFill="1" applyAlignment="1">
      <alignment horizontal="center" vertical="center"/>
    </xf>
    <xf numFmtId="165" fontId="2" fillId="0" borderId="0" xfId="0" applyNumberFormat="1" applyFont="1" applyAlignment="1">
      <alignment horizontal="center" vertical="center"/>
    </xf>
    <xf numFmtId="168" fontId="2" fillId="0" borderId="0" xfId="0" applyNumberFormat="1" applyFont="1" applyAlignment="1">
      <alignment horizontal="center" vertical="center"/>
    </xf>
    <xf numFmtId="0" fontId="10" fillId="0" borderId="0" xfId="0" applyFont="1"/>
    <xf numFmtId="0" fontId="10" fillId="0" borderId="0" xfId="0" applyFont="1" applyAlignment="1">
      <alignment horizontal="left" vertical="top" wrapText="1"/>
    </xf>
    <xf numFmtId="0" fontId="11" fillId="0" borderId="0" xfId="0" applyFont="1"/>
    <xf numFmtId="169" fontId="10" fillId="0" borderId="0" xfId="0" applyNumberFormat="1" applyFont="1"/>
    <xf numFmtId="0" fontId="0" fillId="0" borderId="0" xfId="0" applyAlignment="1">
      <alignment horizontal="center" vertical="center"/>
    </xf>
    <xf numFmtId="0" fontId="10" fillId="0" borderId="8" xfId="0" applyFont="1" applyBorder="1"/>
    <xf numFmtId="0" fontId="10" fillId="0" borderId="1" xfId="0" applyFont="1" applyBorder="1"/>
    <xf numFmtId="0" fontId="10" fillId="14" borderId="1" xfId="0" applyFont="1" applyFill="1" applyBorder="1" applyAlignment="1">
      <alignment horizontal="left" vertical="center"/>
    </xf>
    <xf numFmtId="0" fontId="10" fillId="7" borderId="1" xfId="0" applyFont="1" applyFill="1" applyBorder="1" applyAlignment="1">
      <alignment horizontal="left" vertical="center"/>
    </xf>
    <xf numFmtId="3" fontId="10" fillId="0" borderId="0" xfId="0" applyNumberFormat="1" applyFont="1"/>
    <xf numFmtId="0" fontId="10" fillId="0" borderId="0" xfId="0" applyFont="1" applyAlignment="1">
      <alignment horizontal="left" vertical="center"/>
    </xf>
    <xf numFmtId="3" fontId="13" fillId="0" borderId="9" xfId="0" applyNumberFormat="1" applyFont="1" applyBorder="1" applyAlignment="1">
      <alignment horizontal="left"/>
    </xf>
    <xf numFmtId="0" fontId="10" fillId="0" borderId="1" xfId="0" applyFont="1" applyBorder="1" applyAlignment="1">
      <alignment horizontal="left"/>
    </xf>
    <xf numFmtId="3" fontId="14" fillId="0" borderId="10" xfId="0" applyNumberFormat="1" applyFont="1" applyBorder="1" applyAlignment="1">
      <alignment horizontal="left"/>
    </xf>
    <xf numFmtId="0" fontId="0" fillId="0" borderId="1" xfId="0" applyBorder="1"/>
    <xf numFmtId="0" fontId="10" fillId="0" borderId="0" xfId="0" applyFont="1" applyAlignment="1">
      <alignment horizontal="left"/>
    </xf>
    <xf numFmtId="3" fontId="10" fillId="0" borderId="0" xfId="0" applyNumberFormat="1" applyFont="1" applyAlignment="1">
      <alignment vertical="center"/>
    </xf>
    <xf numFmtId="0" fontId="10" fillId="7" borderId="1" xfId="0" applyFont="1" applyFill="1" applyBorder="1" applyAlignment="1">
      <alignment horizontal="left"/>
    </xf>
    <xf numFmtId="0" fontId="10" fillId="0" borderId="1" xfId="0" applyFont="1" applyBorder="1" applyAlignment="1">
      <alignment vertical="center"/>
    </xf>
    <xf numFmtId="3" fontId="13" fillId="0" borderId="1" xfId="0" applyNumberFormat="1" applyFont="1" applyBorder="1" applyAlignment="1">
      <alignment horizontal="left"/>
    </xf>
    <xf numFmtId="0" fontId="10" fillId="0" borderId="0" xfId="0" applyFont="1" applyAlignment="1">
      <alignment vertical="center"/>
    </xf>
    <xf numFmtId="3" fontId="13" fillId="0" borderId="0" xfId="0" applyNumberFormat="1" applyFont="1" applyAlignment="1">
      <alignment horizontal="left"/>
    </xf>
    <xf numFmtId="0" fontId="10" fillId="14" borderId="1" xfId="0" applyFont="1" applyFill="1" applyBorder="1" applyAlignment="1">
      <alignment vertical="center"/>
    </xf>
    <xf numFmtId="0" fontId="10" fillId="0" borderId="1" xfId="0" applyFont="1" applyBorder="1" applyAlignment="1">
      <alignment horizontal="left" vertical="center"/>
    </xf>
    <xf numFmtId="3" fontId="10" fillId="0" borderId="0" xfId="0" applyNumberFormat="1" applyFont="1" applyAlignment="1">
      <alignment horizontal="center" vertical="center"/>
    </xf>
    <xf numFmtId="165" fontId="10" fillId="0" borderId="5" xfId="0" applyNumberFormat="1" applyFont="1" applyBorder="1" applyAlignment="1">
      <alignment horizontal="right"/>
    </xf>
    <xf numFmtId="0" fontId="10" fillId="0" borderId="4" xfId="0" applyFont="1" applyBorder="1" applyAlignment="1">
      <alignment horizontal="left"/>
    </xf>
    <xf numFmtId="0" fontId="10" fillId="0" borderId="11" xfId="0" applyFont="1" applyBorder="1" applyAlignment="1">
      <alignment horizontal="left"/>
    </xf>
    <xf numFmtId="165" fontId="10" fillId="0" borderId="12" xfId="0" applyNumberFormat="1" applyFont="1" applyBorder="1" applyAlignment="1">
      <alignment horizontal="left"/>
    </xf>
    <xf numFmtId="0" fontId="10" fillId="0" borderId="13" xfId="0" applyFont="1" applyBorder="1" applyAlignment="1">
      <alignment horizontal="left"/>
    </xf>
    <xf numFmtId="3" fontId="10" fillId="0" borderId="0" xfId="0" applyNumberFormat="1" applyFont="1" applyAlignment="1">
      <alignment horizontal="left" vertical="center"/>
    </xf>
    <xf numFmtId="0" fontId="4" fillId="0" borderId="0" xfId="0" applyFont="1"/>
    <xf numFmtId="0" fontId="10" fillId="15" borderId="1" xfId="0" applyFont="1" applyFill="1" applyBorder="1" applyAlignment="1">
      <alignment horizontal="left" vertical="center"/>
    </xf>
    <xf numFmtId="3" fontId="14" fillId="0" borderId="0" xfId="0" applyNumberFormat="1" applyFont="1" applyAlignment="1">
      <alignment horizontal="left"/>
    </xf>
    <xf numFmtId="0" fontId="10" fillId="0" borderId="0" xfId="0" applyFont="1" applyAlignment="1">
      <alignment horizontal="center" vertical="center"/>
    </xf>
    <xf numFmtId="3" fontId="14" fillId="0" borderId="2" xfId="0" applyNumberFormat="1" applyFont="1" applyBorder="1" applyAlignment="1">
      <alignment horizontal="left"/>
    </xf>
    <xf numFmtId="0" fontId="10" fillId="0" borderId="1" xfId="0" applyFont="1" applyBorder="1" applyAlignment="1">
      <alignment horizontal="right"/>
    </xf>
    <xf numFmtId="0" fontId="10" fillId="0" borderId="0" xfId="0" applyFont="1" applyAlignment="1">
      <alignment horizontal="right"/>
    </xf>
    <xf numFmtId="0" fontId="10" fillId="20" borderId="1" xfId="0" applyFont="1" applyFill="1" applyBorder="1" applyAlignment="1">
      <alignment horizontal="left" vertical="center"/>
    </xf>
    <xf numFmtId="3" fontId="14" fillId="0" borderId="0" xfId="0" applyNumberFormat="1" applyFont="1" applyAlignment="1">
      <alignment horizontal="left" vertical="center"/>
    </xf>
    <xf numFmtId="3" fontId="10" fillId="16" borderId="1" xfId="0" applyNumberFormat="1" applyFont="1" applyFill="1" applyBorder="1" applyAlignment="1">
      <alignment horizontal="center" vertical="center"/>
    </xf>
    <xf numFmtId="0" fontId="10" fillId="16" borderId="1" xfId="0" applyFont="1" applyFill="1" applyBorder="1" applyAlignment="1">
      <alignment horizontal="left" vertical="center"/>
    </xf>
    <xf numFmtId="3" fontId="10" fillId="0" borderId="0" xfId="0" applyNumberFormat="1" applyFont="1" applyAlignment="1">
      <alignment horizontal="center"/>
    </xf>
    <xf numFmtId="0" fontId="10" fillId="16" borderId="1" xfId="0" applyFont="1" applyFill="1" applyBorder="1" applyAlignment="1">
      <alignment vertical="center"/>
    </xf>
    <xf numFmtId="3" fontId="14" fillId="0" borderId="1" xfId="0" applyNumberFormat="1" applyFont="1" applyBorder="1" applyAlignment="1">
      <alignment horizontal="left" vertical="center"/>
    </xf>
    <xf numFmtId="0" fontId="10" fillId="0" borderId="0" xfId="0" applyFont="1" applyAlignment="1">
      <alignment horizontal="right" vertical="center"/>
    </xf>
    <xf numFmtId="0" fontId="10" fillId="0" borderId="5" xfId="0" applyFont="1" applyBorder="1" applyAlignment="1">
      <alignment horizontal="right"/>
    </xf>
    <xf numFmtId="166" fontId="10" fillId="0" borderId="5" xfId="0" applyNumberFormat="1" applyFont="1" applyBorder="1" applyAlignment="1">
      <alignment horizontal="right"/>
    </xf>
    <xf numFmtId="0" fontId="4" fillId="0" borderId="1" xfId="0" applyFont="1" applyBorder="1"/>
    <xf numFmtId="0" fontId="14" fillId="0" borderId="15" xfId="0" applyFont="1" applyBorder="1" applyAlignment="1">
      <alignment horizontal="left" vertical="center" indent="15"/>
    </xf>
    <xf numFmtId="0" fontId="10" fillId="17" borderId="1" xfId="0" applyFont="1" applyFill="1" applyBorder="1" applyAlignment="1">
      <alignment horizontal="left" vertical="center"/>
    </xf>
    <xf numFmtId="0" fontId="4" fillId="17" borderId="1" xfId="0" applyFont="1" applyFill="1" applyBorder="1" applyAlignment="1">
      <alignment horizontal="left" vertical="center"/>
    </xf>
    <xf numFmtId="3" fontId="4" fillId="0" borderId="10" xfId="0" applyNumberFormat="1" applyFont="1" applyBorder="1" applyAlignment="1">
      <alignment horizontal="left"/>
    </xf>
    <xf numFmtId="0" fontId="4" fillId="0" borderId="1" xfId="0" applyFont="1" applyBorder="1" applyAlignment="1">
      <alignment horizontal="left"/>
    </xf>
    <xf numFmtId="165" fontId="10" fillId="0" borderId="5" xfId="0" applyNumberFormat="1" applyFont="1" applyBorder="1" applyAlignment="1">
      <alignment horizontal="right" vertical="center"/>
    </xf>
    <xf numFmtId="0" fontId="10" fillId="0" borderId="4" xfId="0" applyFont="1" applyBorder="1" applyAlignment="1">
      <alignment horizontal="left" vertical="center"/>
    </xf>
    <xf numFmtId="0" fontId="10" fillId="0" borderId="5" xfId="0" applyFont="1" applyBorder="1" applyAlignment="1">
      <alignment horizontal="right" vertical="center"/>
    </xf>
    <xf numFmtId="165" fontId="4" fillId="0" borderId="5" xfId="0" applyNumberFormat="1" applyFont="1" applyBorder="1" applyAlignment="1">
      <alignment horizontal="right" vertical="center"/>
    </xf>
    <xf numFmtId="0" fontId="4" fillId="0" borderId="4" xfId="0" applyFont="1" applyBorder="1" applyAlignment="1">
      <alignment horizontal="left" vertical="center"/>
    </xf>
    <xf numFmtId="165" fontId="4" fillId="0" borderId="4" xfId="0" applyNumberFormat="1" applyFont="1" applyBorder="1" applyAlignment="1">
      <alignment horizontal="left" vertical="center"/>
    </xf>
    <xf numFmtId="0" fontId="10" fillId="23" borderId="1" xfId="0" applyFont="1" applyFill="1" applyBorder="1" applyAlignment="1">
      <alignment horizontal="left" vertical="center"/>
    </xf>
    <xf numFmtId="0" fontId="10" fillId="24" borderId="1" xfId="0" applyFont="1" applyFill="1" applyBorder="1" applyAlignment="1">
      <alignment horizontal="left" vertical="center"/>
    </xf>
    <xf numFmtId="0" fontId="10" fillId="23" borderId="1" xfId="0" applyFont="1" applyFill="1" applyBorder="1" applyAlignment="1">
      <alignment horizontal="left"/>
    </xf>
    <xf numFmtId="0" fontId="10" fillId="23" borderId="1" xfId="0" applyFont="1" applyFill="1" applyBorder="1" applyAlignment="1">
      <alignment vertical="center"/>
    </xf>
    <xf numFmtId="0" fontId="16" fillId="0" borderId="0" xfId="0" applyFont="1"/>
    <xf numFmtId="0" fontId="10" fillId="0" borderId="3" xfId="0" applyFont="1" applyBorder="1"/>
    <xf numFmtId="0" fontId="10" fillId="0" borderId="3" xfId="0" applyFont="1" applyBorder="1" applyAlignment="1">
      <alignment horizontal="center" vertical="center"/>
    </xf>
    <xf numFmtId="0" fontId="10" fillId="25" borderId="3" xfId="0" applyFont="1" applyFill="1" applyBorder="1" applyAlignment="1">
      <alignment horizontal="left" vertical="center"/>
    </xf>
    <xf numFmtId="3" fontId="17" fillId="25" borderId="3" xfId="0" applyNumberFormat="1" applyFont="1" applyFill="1" applyBorder="1" applyAlignment="1">
      <alignment horizontal="left" vertical="center"/>
    </xf>
    <xf numFmtId="0" fontId="10" fillId="26" borderId="1" xfId="0" applyFont="1" applyFill="1" applyBorder="1" applyAlignment="1">
      <alignment horizontal="left" vertical="center"/>
    </xf>
    <xf numFmtId="0" fontId="10" fillId="0" borderId="3" xfId="0" applyFont="1" applyBorder="1" applyAlignment="1">
      <alignment horizontal="left"/>
    </xf>
    <xf numFmtId="3" fontId="10" fillId="0" borderId="3" xfId="0" applyNumberFormat="1" applyFont="1" applyBorder="1" applyAlignment="1">
      <alignment horizontal="left"/>
    </xf>
    <xf numFmtId="3" fontId="10" fillId="0" borderId="3" xfId="0" applyNumberFormat="1" applyFont="1" applyBorder="1" applyAlignment="1">
      <alignment horizontal="center" vertical="center"/>
    </xf>
    <xf numFmtId="3" fontId="10" fillId="25" borderId="3" xfId="0" applyNumberFormat="1" applyFont="1" applyFill="1" applyBorder="1" applyAlignment="1">
      <alignment horizontal="left"/>
    </xf>
    <xf numFmtId="0" fontId="10" fillId="0" borderId="15" xfId="0" applyFont="1" applyBorder="1" applyAlignment="1">
      <alignment horizontal="left"/>
    </xf>
    <xf numFmtId="0" fontId="10" fillId="0" borderId="3" xfId="0" applyFont="1" applyBorder="1" applyAlignment="1">
      <alignment horizontal="left" vertical="center"/>
    </xf>
    <xf numFmtId="0" fontId="10" fillId="26" borderId="1" xfId="0" applyFont="1" applyFill="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vertical="center"/>
    </xf>
    <xf numFmtId="0" fontId="10" fillId="0" borderId="16" xfId="0" applyFont="1" applyBorder="1" applyAlignment="1">
      <alignment vertical="center"/>
    </xf>
    <xf numFmtId="165" fontId="10" fillId="0" borderId="5" xfId="0" applyNumberFormat="1" applyFont="1" applyBorder="1" applyAlignment="1">
      <alignment horizontal="center" vertical="center"/>
    </xf>
    <xf numFmtId="165" fontId="10" fillId="0" borderId="0" xfId="0" applyNumberFormat="1" applyFont="1" applyAlignment="1">
      <alignment horizontal="right" vertical="center"/>
    </xf>
    <xf numFmtId="0" fontId="16" fillId="0" borderId="0" xfId="0" applyFont="1" applyAlignment="1">
      <alignment horizontal="left" vertical="center"/>
    </xf>
    <xf numFmtId="3" fontId="16" fillId="0" borderId="0" xfId="0" applyNumberFormat="1" applyFont="1" applyAlignment="1">
      <alignment horizontal="left"/>
    </xf>
    <xf numFmtId="3" fontId="16" fillId="0" borderId="0" xfId="0" applyNumberFormat="1" applyFont="1" applyAlignment="1">
      <alignment horizontal="center" vertical="center"/>
    </xf>
    <xf numFmtId="0" fontId="10" fillId="7" borderId="3" xfId="0" applyFont="1" applyFill="1" applyBorder="1" applyAlignment="1">
      <alignment horizontal="left" vertical="center"/>
    </xf>
    <xf numFmtId="3" fontId="19" fillId="7" borderId="3" xfId="0" applyNumberFormat="1" applyFont="1" applyFill="1" applyBorder="1" applyAlignment="1">
      <alignment horizontal="center" vertical="center"/>
    </xf>
    <xf numFmtId="3" fontId="20" fillId="28"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3" fontId="20" fillId="0" borderId="3" xfId="0" applyNumberFormat="1" applyFont="1" applyBorder="1" applyAlignment="1">
      <alignment horizontal="center" vertical="center"/>
    </xf>
    <xf numFmtId="3" fontId="20" fillId="7" borderId="3" xfId="0" applyNumberFormat="1" applyFont="1" applyFill="1" applyBorder="1" applyAlignment="1">
      <alignment horizontal="center" vertical="center"/>
    </xf>
    <xf numFmtId="0" fontId="10" fillId="7" borderId="3" xfId="0" applyFont="1" applyFill="1" applyBorder="1" applyAlignment="1">
      <alignment vertical="center"/>
    </xf>
    <xf numFmtId="0" fontId="20" fillId="7" borderId="3" xfId="0" applyFont="1" applyFill="1" applyBorder="1" applyAlignment="1">
      <alignment horizontal="center" vertical="center"/>
    </xf>
    <xf numFmtId="0" fontId="20" fillId="28" borderId="3" xfId="0" applyFont="1" applyFill="1" applyBorder="1" applyAlignment="1">
      <alignment horizontal="center" vertical="center"/>
    </xf>
    <xf numFmtId="0" fontId="21" fillId="10" borderId="3" xfId="0" applyFont="1" applyFill="1" applyBorder="1" applyAlignment="1">
      <alignment horizontal="left" vertical="center"/>
    </xf>
    <xf numFmtId="0" fontId="0" fillId="10" borderId="0" xfId="0" applyFill="1"/>
    <xf numFmtId="1" fontId="11" fillId="0" borderId="0" xfId="0" applyNumberFormat="1" applyFont="1" applyAlignment="1">
      <alignment horizontal="center" vertical="center"/>
    </xf>
    <xf numFmtId="1" fontId="10" fillId="0" borderId="0" xfId="0" applyNumberFormat="1" applyFont="1" applyAlignment="1">
      <alignment vertical="center"/>
    </xf>
    <xf numFmtId="0" fontId="0" fillId="10" borderId="3" xfId="0" applyFill="1" applyBorder="1"/>
    <xf numFmtId="0" fontId="0" fillId="11" borderId="3" xfId="0" applyFill="1" applyBorder="1"/>
    <xf numFmtId="3" fontId="10" fillId="11" borderId="3" xfId="0" applyNumberFormat="1" applyFont="1" applyFill="1" applyBorder="1" applyAlignment="1">
      <alignment horizontal="center" vertical="center"/>
    </xf>
    <xf numFmtId="0" fontId="16" fillId="0" borderId="0" xfId="0" applyFont="1" applyAlignment="1">
      <alignment vertical="center"/>
    </xf>
    <xf numFmtId="0" fontId="12" fillId="7" borderId="3" xfId="0" applyFont="1" applyFill="1" applyBorder="1" applyAlignment="1">
      <alignment horizontal="left" vertical="center"/>
    </xf>
    <xf numFmtId="0" fontId="12" fillId="7" borderId="3" xfId="0" applyFont="1" applyFill="1" applyBorder="1" applyAlignment="1">
      <alignment vertical="center"/>
    </xf>
    <xf numFmtId="0" fontId="12" fillId="28" borderId="3" xfId="0" applyFont="1" applyFill="1" applyBorder="1" applyAlignment="1">
      <alignment horizontal="center" vertical="center"/>
    </xf>
    <xf numFmtId="0" fontId="23" fillId="0" borderId="3" xfId="0" applyFont="1" applyBorder="1" applyAlignment="1">
      <alignment horizontal="center" vertical="center"/>
    </xf>
    <xf numFmtId="0" fontId="12" fillId="0" borderId="3" xfId="0" applyFont="1" applyBorder="1" applyAlignment="1">
      <alignment horizontal="left" vertical="center"/>
    </xf>
    <xf numFmtId="165" fontId="10" fillId="0" borderId="3" xfId="0" applyNumberFormat="1"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Alignment="1">
      <alignment horizontal="center" vertical="center"/>
    </xf>
    <xf numFmtId="165" fontId="26" fillId="0" borderId="0" xfId="0" applyNumberFormat="1" applyFont="1"/>
    <xf numFmtId="165" fontId="27" fillId="0" borderId="0" xfId="0" applyNumberFormat="1" applyFont="1" applyAlignment="1">
      <alignment vertical="top"/>
    </xf>
    <xf numFmtId="165" fontId="28" fillId="0" borderId="0" xfId="0" applyNumberFormat="1" applyFont="1" applyAlignment="1">
      <alignment vertical="center"/>
    </xf>
    <xf numFmtId="165" fontId="28" fillId="0" borderId="0" xfId="0" applyNumberFormat="1" applyFont="1" applyAlignment="1">
      <alignment horizontal="center" vertical="center"/>
    </xf>
    <xf numFmtId="165" fontId="25" fillId="0" borderId="1"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31" fillId="0" borderId="1" xfId="0" applyNumberFormat="1" applyFont="1" applyBorder="1" applyAlignment="1">
      <alignment vertical="center"/>
    </xf>
    <xf numFmtId="165" fontId="31" fillId="0" borderId="1" xfId="0" applyNumberFormat="1" applyFont="1" applyBorder="1" applyAlignment="1">
      <alignment horizontal="center" vertical="center"/>
    </xf>
    <xf numFmtId="165" fontId="31" fillId="0" borderId="0" xfId="0" applyNumberFormat="1" applyFont="1" applyAlignment="1">
      <alignment vertical="center"/>
    </xf>
    <xf numFmtId="165" fontId="31" fillId="0" borderId="0" xfId="0" applyNumberFormat="1" applyFont="1" applyAlignment="1">
      <alignment horizontal="center" vertical="center"/>
    </xf>
    <xf numFmtId="165" fontId="25" fillId="0" borderId="1" xfId="0" applyNumberFormat="1" applyFont="1" applyBorder="1" applyAlignment="1">
      <alignment vertical="center"/>
    </xf>
    <xf numFmtId="165" fontId="31" fillId="0" borderId="3" xfId="0" applyNumberFormat="1" applyFont="1" applyBorder="1" applyAlignment="1">
      <alignment vertical="center"/>
    </xf>
    <xf numFmtId="165" fontId="31" fillId="0" borderId="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33" fillId="0" borderId="1" xfId="0" applyNumberFormat="1" applyFont="1" applyBorder="1" applyAlignment="1">
      <alignment vertical="center"/>
    </xf>
    <xf numFmtId="165" fontId="26" fillId="0" borderId="0" xfId="0" applyNumberFormat="1" applyFont="1" applyAlignment="1">
      <alignment horizontal="center"/>
    </xf>
    <xf numFmtId="165" fontId="28" fillId="0" borderId="0" xfId="0" applyNumberFormat="1" applyFont="1" applyAlignment="1">
      <alignment horizontal="left" vertical="center"/>
    </xf>
    <xf numFmtId="165" fontId="25" fillId="0" borderId="0" xfId="0" applyNumberFormat="1" applyFont="1" applyAlignment="1">
      <alignment horizontal="left" vertical="center"/>
    </xf>
    <xf numFmtId="165" fontId="25" fillId="10" borderId="0" xfId="0" applyNumberFormat="1" applyFont="1" applyFill="1" applyAlignment="1">
      <alignment horizontal="center" vertical="center"/>
    </xf>
    <xf numFmtId="165" fontId="35" fillId="0" borderId="1" xfId="0" applyNumberFormat="1" applyFont="1" applyBorder="1" applyAlignment="1">
      <alignment horizontal="center" vertical="center"/>
    </xf>
    <xf numFmtId="169" fontId="0" fillId="0" borderId="0" xfId="0" applyNumberFormat="1"/>
    <xf numFmtId="0" fontId="36" fillId="4" borderId="1" xfId="0" applyFont="1" applyFill="1" applyBorder="1" applyAlignment="1">
      <alignment horizontal="left" vertical="center"/>
    </xf>
    <xf numFmtId="0" fontId="36" fillId="0" borderId="1" xfId="0" applyFont="1" applyBorder="1" applyAlignment="1">
      <alignment horizontal="left"/>
    </xf>
    <xf numFmtId="0" fontId="36" fillId="4" borderId="0" xfId="0" applyFont="1" applyFill="1" applyAlignment="1">
      <alignment horizontal="left" vertical="center"/>
    </xf>
    <xf numFmtId="3" fontId="36" fillId="4" borderId="0" xfId="0" applyNumberFormat="1" applyFont="1" applyFill="1" applyAlignment="1">
      <alignment horizontal="center" vertical="center"/>
    </xf>
    <xf numFmtId="3" fontId="36" fillId="4" borderId="0" xfId="0" applyNumberFormat="1" applyFont="1" applyFill="1" applyAlignment="1">
      <alignment horizontal="center"/>
    </xf>
    <xf numFmtId="0" fontId="36" fillId="4" borderId="1" xfId="0" applyFont="1" applyFill="1" applyBorder="1" applyAlignment="1">
      <alignment horizontal="left"/>
    </xf>
    <xf numFmtId="0" fontId="36" fillId="0" borderId="1" xfId="0" applyFont="1" applyBorder="1" applyAlignment="1">
      <alignment horizontal="left" vertical="center"/>
    </xf>
    <xf numFmtId="0" fontId="12" fillId="4" borderId="1" xfId="0" applyFont="1" applyFill="1" applyBorder="1" applyAlignment="1">
      <alignment horizontal="left" vertical="center"/>
    </xf>
    <xf numFmtId="0" fontId="12" fillId="0" borderId="1" xfId="0" applyFont="1" applyBorder="1" applyAlignment="1">
      <alignment horizontal="left" vertical="center"/>
    </xf>
    <xf numFmtId="0" fontId="12" fillId="4" borderId="1" xfId="0" applyFont="1" applyFill="1" applyBorder="1" applyAlignment="1">
      <alignment horizontal="left"/>
    </xf>
    <xf numFmtId="0" fontId="12" fillId="0" borderId="1" xfId="0" applyFont="1" applyBorder="1" applyAlignment="1">
      <alignment horizontal="left"/>
    </xf>
    <xf numFmtId="0" fontId="36" fillId="2" borderId="1" xfId="0" applyFont="1" applyFill="1" applyBorder="1" applyAlignment="1">
      <alignment horizontal="left" vertical="center"/>
    </xf>
    <xf numFmtId="0" fontId="0" fillId="0" borderId="15" xfId="0" applyBorder="1"/>
    <xf numFmtId="0" fontId="36" fillId="3" borderId="5" xfId="0" applyFont="1" applyFill="1" applyBorder="1" applyAlignment="1">
      <alignment horizontal="left" vertical="center"/>
    </xf>
    <xf numFmtId="0" fontId="37" fillId="0" borderId="15" xfId="0" applyFont="1" applyBorder="1" applyAlignment="1">
      <alignment horizontal="left" vertical="center" indent="15"/>
    </xf>
    <xf numFmtId="0" fontId="37" fillId="0" borderId="10" xfId="0" applyFont="1" applyBorder="1" applyAlignment="1">
      <alignment horizontal="left" indent="15"/>
    </xf>
    <xf numFmtId="0" fontId="37" fillId="0" borderId="10" xfId="0" applyFont="1" applyBorder="1" applyAlignment="1">
      <alignment horizontal="left" vertical="center" indent="15"/>
    </xf>
    <xf numFmtId="0" fontId="36" fillId="0" borderId="5" xfId="0" applyFont="1" applyBorder="1" applyAlignment="1">
      <alignment horizontal="left"/>
    </xf>
    <xf numFmtId="0" fontId="36" fillId="2" borderId="15" xfId="0" applyFont="1" applyFill="1" applyBorder="1" applyAlignment="1">
      <alignment horizontal="left"/>
    </xf>
    <xf numFmtId="0" fontId="36" fillId="0" borderId="5" xfId="0" applyFont="1" applyBorder="1" applyAlignment="1">
      <alignment horizontal="left" vertical="center"/>
    </xf>
    <xf numFmtId="0" fontId="40" fillId="0" borderId="10" xfId="0" applyFont="1" applyBorder="1" applyAlignment="1">
      <alignment horizontal="right"/>
    </xf>
    <xf numFmtId="0" fontId="36" fillId="29" borderId="1" xfId="0" applyFont="1" applyFill="1" applyBorder="1" applyAlignment="1">
      <alignment horizontal="left" vertical="center"/>
    </xf>
    <xf numFmtId="0" fontId="36" fillId="3" borderId="5" xfId="0" applyFont="1" applyFill="1" applyBorder="1"/>
    <xf numFmtId="0" fontId="36" fillId="0" borderId="5" xfId="0" applyFont="1" applyBorder="1"/>
    <xf numFmtId="0" fontId="37" fillId="0" borderId="2" xfId="0" applyFont="1" applyBorder="1" applyAlignment="1">
      <alignment horizontal="left" indent="15"/>
    </xf>
    <xf numFmtId="0" fontId="41" fillId="0" borderId="0" xfId="0" applyFont="1"/>
    <xf numFmtId="164" fontId="42" fillId="0" borderId="0" xfId="0" applyNumberFormat="1" applyFont="1" applyAlignment="1">
      <alignment horizontal="center" vertical="center" wrapText="1"/>
    </xf>
    <xf numFmtId="0" fontId="36" fillId="14" borderId="15" xfId="0" applyFont="1" applyFill="1" applyBorder="1" applyAlignment="1">
      <alignment horizontal="center" vertical="center" textRotation="90" wrapText="1"/>
    </xf>
    <xf numFmtId="0" fontId="36" fillId="18" borderId="1" xfId="0" applyFont="1" applyFill="1" applyBorder="1" applyAlignment="1">
      <alignment horizontal="center" vertical="center" textRotation="90" wrapText="1"/>
    </xf>
    <xf numFmtId="0" fontId="12" fillId="0" borderId="0" xfId="0" applyFont="1" applyAlignment="1">
      <alignment horizontal="center" vertical="center"/>
    </xf>
    <xf numFmtId="0" fontId="36" fillId="15" borderId="1" xfId="0" applyFont="1" applyFill="1" applyBorder="1" applyAlignment="1">
      <alignment horizontal="center" vertical="center" textRotation="90" wrapText="1"/>
    </xf>
    <xf numFmtId="0" fontId="36" fillId="19" borderId="1" xfId="0" applyFont="1" applyFill="1" applyBorder="1" applyAlignment="1">
      <alignment horizontal="center" vertical="center" textRotation="90" wrapText="1"/>
    </xf>
    <xf numFmtId="0" fontId="36" fillId="20" borderId="1" xfId="0" applyFont="1" applyFill="1" applyBorder="1" applyAlignment="1">
      <alignment horizontal="center" vertical="center" textRotation="90" wrapText="1"/>
    </xf>
    <xf numFmtId="0" fontId="36" fillId="21" borderId="1" xfId="0" applyFont="1" applyFill="1" applyBorder="1" applyAlignment="1">
      <alignment horizontal="center" vertical="center" textRotation="90" wrapText="1"/>
    </xf>
    <xf numFmtId="0" fontId="36" fillId="16" borderId="15" xfId="0" applyFont="1" applyFill="1" applyBorder="1" applyAlignment="1">
      <alignment horizontal="center" vertical="center" textRotation="90" wrapText="1"/>
    </xf>
    <xf numFmtId="0" fontId="36" fillId="30" borderId="15" xfId="0" applyFont="1" applyFill="1" applyBorder="1" applyAlignment="1">
      <alignment horizontal="center" vertical="center" textRotation="90" wrapText="1"/>
    </xf>
    <xf numFmtId="0" fontId="36" fillId="17" borderId="15" xfId="0" applyFont="1" applyFill="1" applyBorder="1" applyAlignment="1">
      <alignment horizontal="center" vertical="center" textRotation="90" wrapText="1"/>
    </xf>
    <xf numFmtId="0" fontId="43" fillId="11" borderId="15" xfId="0" applyFont="1" applyFill="1" applyBorder="1" applyAlignment="1">
      <alignment horizontal="center" vertical="center" textRotation="90" wrapText="1"/>
    </xf>
    <xf numFmtId="0" fontId="43" fillId="0" borderId="15" xfId="0" applyFont="1" applyBorder="1" applyAlignment="1">
      <alignment horizontal="center" vertical="center" textRotation="90" wrapText="1"/>
    </xf>
    <xf numFmtId="0" fontId="36" fillId="31" borderId="15" xfId="0" applyFont="1" applyFill="1" applyBorder="1" applyAlignment="1">
      <alignment horizontal="center" vertical="center" textRotation="90" wrapText="1"/>
    </xf>
    <xf numFmtId="0" fontId="36" fillId="32" borderId="1" xfId="0" applyFont="1" applyFill="1" applyBorder="1" applyAlignment="1">
      <alignment horizontal="center" vertical="center" textRotation="90" wrapText="1"/>
    </xf>
    <xf numFmtId="0" fontId="36" fillId="33" borderId="15" xfId="0" applyFont="1" applyFill="1" applyBorder="1" applyAlignment="1">
      <alignment horizontal="center" vertical="center" textRotation="90" wrapText="1"/>
    </xf>
    <xf numFmtId="0" fontId="43" fillId="0" borderId="0" xfId="0" applyFont="1" applyAlignment="1">
      <alignment horizontal="center" vertical="center" textRotation="90"/>
    </xf>
    <xf numFmtId="0" fontId="12" fillId="23" borderId="1" xfId="0" applyFont="1" applyFill="1" applyBorder="1" applyAlignment="1">
      <alignment horizontal="center" vertical="center" textRotation="90"/>
    </xf>
    <xf numFmtId="0" fontId="12" fillId="0" borderId="0" xfId="0" applyFont="1" applyAlignment="1">
      <alignment horizontal="center" vertical="center" textRotation="90"/>
    </xf>
    <xf numFmtId="0" fontId="12" fillId="34" borderId="1" xfId="0" applyFont="1" applyFill="1" applyBorder="1" applyAlignment="1">
      <alignment horizontal="center" vertical="center" textRotation="90"/>
    </xf>
    <xf numFmtId="0" fontId="12" fillId="5" borderId="1" xfId="0" applyFont="1" applyFill="1" applyBorder="1" applyAlignment="1">
      <alignment horizontal="center" vertical="center" textRotation="90"/>
    </xf>
    <xf numFmtId="0" fontId="12" fillId="0" borderId="1" xfId="0" applyFont="1" applyBorder="1" applyAlignment="1">
      <alignment horizontal="center" vertical="center" textRotation="90"/>
    </xf>
    <xf numFmtId="0" fontId="12" fillId="13" borderId="1" xfId="0" applyFont="1" applyFill="1" applyBorder="1" applyAlignment="1">
      <alignment horizontal="center" vertical="center" textRotation="90"/>
    </xf>
    <xf numFmtId="0" fontId="12" fillId="9" borderId="1" xfId="0" applyFont="1" applyFill="1" applyBorder="1" applyAlignment="1">
      <alignment horizontal="center" vertical="center" textRotation="90"/>
    </xf>
    <xf numFmtId="0" fontId="12" fillId="35" borderId="1" xfId="0" applyFont="1" applyFill="1" applyBorder="1" applyAlignment="1">
      <alignment horizontal="center" vertical="center" textRotation="90"/>
    </xf>
    <xf numFmtId="0" fontId="12" fillId="27" borderId="1" xfId="0" applyFont="1" applyFill="1" applyBorder="1" applyAlignment="1">
      <alignment horizontal="center" vertical="center" textRotation="90"/>
    </xf>
    <xf numFmtId="0" fontId="44" fillId="0" borderId="15" xfId="0" applyFont="1" applyBorder="1"/>
    <xf numFmtId="3" fontId="12" fillId="0" borderId="1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5" fillId="0" borderId="7"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3" fontId="12" fillId="34"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xf>
    <xf numFmtId="3" fontId="12" fillId="13" borderId="1" xfId="0" applyNumberFormat="1" applyFont="1" applyFill="1" applyBorder="1" applyAlignment="1">
      <alignment horizontal="center" vertical="center"/>
    </xf>
    <xf numFmtId="3" fontId="12" fillId="9" borderId="1" xfId="0" applyNumberFormat="1" applyFont="1" applyFill="1" applyBorder="1" applyAlignment="1">
      <alignment horizontal="center" vertical="center"/>
    </xf>
    <xf numFmtId="3" fontId="12" fillId="35" borderId="1" xfId="0" applyNumberFormat="1" applyFont="1" applyFill="1" applyBorder="1" applyAlignment="1">
      <alignment horizontal="center" vertical="center"/>
    </xf>
    <xf numFmtId="3" fontId="12" fillId="27" borderId="1" xfId="0" applyNumberFormat="1" applyFont="1" applyFill="1" applyBorder="1" applyAlignment="1">
      <alignment horizontal="center" vertical="center"/>
    </xf>
    <xf numFmtId="0" fontId="44" fillId="36" borderId="15" xfId="0" applyFont="1" applyFill="1" applyBorder="1"/>
    <xf numFmtId="3" fontId="12" fillId="14" borderId="15" xfId="0" applyNumberFormat="1" applyFont="1" applyFill="1" applyBorder="1" applyAlignment="1">
      <alignment horizontal="center" vertical="center"/>
    </xf>
    <xf numFmtId="3" fontId="12" fillId="18" borderId="15" xfId="0" applyNumberFormat="1" applyFont="1" applyFill="1" applyBorder="1" applyAlignment="1">
      <alignment horizontal="center" vertical="center"/>
    </xf>
    <xf numFmtId="3" fontId="12" fillId="15" borderId="15" xfId="0" applyNumberFormat="1" applyFont="1" applyFill="1" applyBorder="1" applyAlignment="1">
      <alignment horizontal="center" vertical="center"/>
    </xf>
    <xf numFmtId="3" fontId="12" fillId="19" borderId="1" xfId="0" applyNumberFormat="1" applyFont="1" applyFill="1" applyBorder="1" applyAlignment="1">
      <alignment horizontal="center" vertical="center"/>
    </xf>
    <xf numFmtId="3" fontId="12" fillId="20" borderId="15" xfId="0" applyNumberFormat="1" applyFont="1" applyFill="1" applyBorder="1" applyAlignment="1">
      <alignment horizontal="center" vertical="center"/>
    </xf>
    <xf numFmtId="3" fontId="12" fillId="21" borderId="17" xfId="0" applyNumberFormat="1" applyFont="1" applyFill="1" applyBorder="1" applyAlignment="1">
      <alignment horizontal="center" vertical="center"/>
    </xf>
    <xf numFmtId="3" fontId="12" fillId="16" borderId="15" xfId="0" applyNumberFormat="1" applyFont="1" applyFill="1" applyBorder="1" applyAlignment="1">
      <alignment horizontal="center" vertical="center"/>
    </xf>
    <xf numFmtId="3" fontId="12" fillId="30" borderId="15" xfId="0" applyNumberFormat="1" applyFont="1" applyFill="1" applyBorder="1" applyAlignment="1">
      <alignment horizontal="center" vertical="center"/>
    </xf>
    <xf numFmtId="3" fontId="12" fillId="17" borderId="15" xfId="0" applyNumberFormat="1" applyFont="1" applyFill="1" applyBorder="1" applyAlignment="1">
      <alignment horizontal="center" vertical="center"/>
    </xf>
    <xf numFmtId="3" fontId="5" fillId="11" borderId="15" xfId="0" applyNumberFormat="1" applyFont="1" applyFill="1" applyBorder="1" applyAlignment="1">
      <alignment horizontal="center" vertical="center"/>
    </xf>
    <xf numFmtId="3" fontId="12" fillId="31" borderId="15" xfId="0" applyNumberFormat="1" applyFont="1" applyFill="1" applyBorder="1" applyAlignment="1">
      <alignment horizontal="center" vertical="center"/>
    </xf>
    <xf numFmtId="3" fontId="12" fillId="33" borderId="15" xfId="0" applyNumberFormat="1" applyFont="1" applyFill="1" applyBorder="1" applyAlignment="1">
      <alignment horizontal="center" vertical="center"/>
    </xf>
    <xf numFmtId="3" fontId="12" fillId="23" borderId="1" xfId="0" applyNumberFormat="1" applyFont="1" applyFill="1" applyBorder="1" applyAlignment="1">
      <alignment horizontal="center" vertical="center"/>
    </xf>
    <xf numFmtId="170" fontId="0" fillId="0" borderId="0" xfId="0" applyNumberFormat="1"/>
    <xf numFmtId="0" fontId="44" fillId="36" borderId="1" xfId="0" applyFont="1" applyFill="1" applyBorder="1"/>
    <xf numFmtId="3" fontId="12" fillId="14" borderId="1" xfId="0" applyNumberFormat="1" applyFont="1" applyFill="1" applyBorder="1" applyAlignment="1">
      <alignment horizontal="center" vertical="center"/>
    </xf>
    <xf numFmtId="3" fontId="12" fillId="18" borderId="1" xfId="0" applyNumberFormat="1" applyFont="1" applyFill="1" applyBorder="1" applyAlignment="1">
      <alignment horizontal="center" vertical="center"/>
    </xf>
    <xf numFmtId="3" fontId="12" fillId="15"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12" fillId="20" borderId="1" xfId="0" applyNumberFormat="1" applyFont="1" applyFill="1" applyBorder="1" applyAlignment="1">
      <alignment horizontal="center" vertical="center"/>
    </xf>
    <xf numFmtId="3" fontId="12" fillId="21" borderId="4" xfId="0" applyNumberFormat="1" applyFont="1" applyFill="1" applyBorder="1" applyAlignment="1">
      <alignment horizontal="center" vertical="center"/>
    </xf>
    <xf numFmtId="3" fontId="12" fillId="16" borderId="1" xfId="0" applyNumberFormat="1" applyFont="1" applyFill="1" applyBorder="1" applyAlignment="1">
      <alignment horizontal="center" vertical="center"/>
    </xf>
    <xf numFmtId="3" fontId="12" fillId="30" borderId="1" xfId="0" applyNumberFormat="1" applyFont="1" applyFill="1" applyBorder="1" applyAlignment="1">
      <alignment horizontal="center" vertical="center"/>
    </xf>
    <xf numFmtId="3" fontId="12" fillId="17" borderId="1" xfId="0" applyNumberFormat="1" applyFont="1" applyFill="1" applyBorder="1" applyAlignment="1">
      <alignment horizontal="center" vertical="center"/>
    </xf>
    <xf numFmtId="3" fontId="5" fillId="11" borderId="1" xfId="0" applyNumberFormat="1" applyFont="1" applyFill="1" applyBorder="1" applyAlignment="1">
      <alignment horizontal="center" vertical="center"/>
    </xf>
    <xf numFmtId="3" fontId="12" fillId="31" borderId="1" xfId="0" applyNumberFormat="1" applyFont="1" applyFill="1" applyBorder="1" applyAlignment="1">
      <alignment horizontal="center" vertical="center"/>
    </xf>
    <xf numFmtId="3" fontId="12" fillId="33" borderId="1" xfId="0" applyNumberFormat="1" applyFont="1" applyFill="1" applyBorder="1" applyAlignment="1">
      <alignment horizontal="center" vertical="center"/>
    </xf>
    <xf numFmtId="3" fontId="5" fillId="0" borderId="0" xfId="0" applyNumberFormat="1" applyFont="1" applyAlignment="1">
      <alignment horizontal="center" vertical="center"/>
    </xf>
    <xf numFmtId="0" fontId="36" fillId="36" borderId="1" xfId="0" applyFont="1" applyFill="1" applyBorder="1"/>
    <xf numFmtId="3" fontId="12" fillId="0" borderId="18" xfId="0" applyNumberFormat="1" applyFont="1" applyBorder="1" applyAlignment="1">
      <alignment horizontal="center" vertical="center"/>
    </xf>
    <xf numFmtId="3" fontId="5" fillId="0" borderId="18" xfId="0" applyNumberFormat="1" applyFont="1" applyBorder="1" applyAlignment="1">
      <alignment horizontal="center" vertical="center"/>
    </xf>
    <xf numFmtId="0" fontId="0" fillId="0" borderId="18" xfId="0" applyBorder="1"/>
    <xf numFmtId="0" fontId="44" fillId="0" borderId="11" xfId="0" applyFont="1" applyBorder="1"/>
    <xf numFmtId="3" fontId="12"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0" fillId="0" borderId="11" xfId="0" applyBorder="1"/>
    <xf numFmtId="0" fontId="44" fillId="6" borderId="10" xfId="0" applyFont="1" applyFill="1" applyBorder="1"/>
    <xf numFmtId="3" fontId="12" fillId="6" borderId="10" xfId="0" applyNumberFormat="1" applyFont="1" applyFill="1" applyBorder="1" applyAlignment="1">
      <alignment horizontal="center" vertical="center"/>
    </xf>
    <xf numFmtId="3" fontId="5" fillId="0" borderId="10"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0" fontId="44" fillId="6" borderId="15" xfId="0" applyFont="1" applyFill="1" applyBorder="1"/>
    <xf numFmtId="3" fontId="12" fillId="6" borderId="15" xfId="0" applyNumberFormat="1" applyFont="1" applyFill="1" applyBorder="1" applyAlignment="1">
      <alignment horizontal="center" vertical="center"/>
    </xf>
    <xf numFmtId="3" fontId="12" fillId="6" borderId="17" xfId="0" applyNumberFormat="1" applyFont="1" applyFill="1" applyBorder="1" applyAlignment="1">
      <alignment horizontal="center" vertical="center"/>
    </xf>
    <xf numFmtId="0" fontId="36" fillId="14" borderId="1" xfId="0" applyFont="1" applyFill="1" applyBorder="1" applyAlignment="1">
      <alignment horizontal="left" vertical="center"/>
    </xf>
    <xf numFmtId="0" fontId="45" fillId="14" borderId="5" xfId="0" applyFont="1" applyFill="1" applyBorder="1" applyAlignment="1">
      <alignment horizontal="left" vertical="center" indent="15"/>
    </xf>
    <xf numFmtId="0" fontId="36" fillId="0" borderId="1" xfId="0" applyFont="1" applyBorder="1"/>
    <xf numFmtId="0" fontId="45" fillId="0" borderId="5" xfId="0" applyFont="1" applyBorder="1" applyAlignment="1">
      <alignment horizontal="left" indent="15"/>
    </xf>
    <xf numFmtId="3" fontId="12" fillId="19" borderId="15" xfId="0" applyNumberFormat="1" applyFont="1" applyFill="1" applyBorder="1" applyAlignment="1">
      <alignment horizontal="center" vertical="center"/>
    </xf>
    <xf numFmtId="0" fontId="46" fillId="0" borderId="1" xfId="0" applyFont="1" applyBorder="1" applyAlignment="1">
      <alignment horizontal="left" vertical="center"/>
    </xf>
    <xf numFmtId="3" fontId="47" fillId="0" borderId="1" xfId="0" applyNumberFormat="1" applyFont="1" applyBorder="1" applyAlignment="1">
      <alignment horizontal="center" vertical="center"/>
    </xf>
    <xf numFmtId="3" fontId="47" fillId="0" borderId="0" xfId="0" applyNumberFormat="1" applyFont="1" applyAlignment="1">
      <alignment horizontal="center" vertical="center"/>
    </xf>
    <xf numFmtId="3" fontId="47" fillId="0" borderId="2" xfId="0" applyNumberFormat="1" applyFont="1" applyBorder="1" applyAlignment="1">
      <alignment horizontal="center" vertical="center"/>
    </xf>
    <xf numFmtId="171" fontId="45" fillId="14" borderId="5" xfId="0" applyNumberFormat="1" applyFont="1" applyFill="1" applyBorder="1" applyAlignment="1">
      <alignment horizontal="left" vertical="center" indent="15"/>
    </xf>
    <xf numFmtId="3" fontId="36" fillId="0" borderId="2" xfId="0" applyNumberFormat="1" applyFont="1" applyBorder="1" applyAlignment="1">
      <alignment horizontal="center" vertical="center"/>
    </xf>
    <xf numFmtId="3" fontId="43" fillId="0" borderId="2" xfId="0" applyNumberFormat="1" applyFont="1" applyBorder="1" applyAlignment="1">
      <alignment horizontal="center" vertical="center"/>
    </xf>
    <xf numFmtId="3" fontId="36" fillId="0" borderId="0" xfId="0" applyNumberFormat="1" applyFont="1" applyAlignment="1">
      <alignment horizontal="center" vertical="center"/>
    </xf>
    <xf numFmtId="0" fontId="36" fillId="0" borderId="15" xfId="0" applyFont="1" applyBorder="1"/>
    <xf numFmtId="0" fontId="45" fillId="0" borderId="14" xfId="0" applyFont="1" applyBorder="1" applyAlignment="1">
      <alignment horizontal="left" vertical="center" indent="15"/>
    </xf>
    <xf numFmtId="2" fontId="0" fillId="0" borderId="0" xfId="0" applyNumberFormat="1"/>
    <xf numFmtId="0" fontId="12" fillId="0" borderId="0" xfId="0" applyFont="1" applyAlignment="1">
      <alignment horizontal="left" vertical="center"/>
    </xf>
    <xf numFmtId="0" fontId="12" fillId="0" borderId="6" xfId="0" applyFont="1" applyBorder="1" applyAlignment="1">
      <alignment horizontal="center" vertical="center"/>
    </xf>
    <xf numFmtId="0" fontId="12" fillId="37" borderId="0" xfId="0" applyFont="1" applyFill="1" applyAlignment="1">
      <alignment horizontal="center" vertical="center"/>
    </xf>
    <xf numFmtId="0" fontId="12" fillId="5" borderId="0" xfId="0" applyFont="1" applyFill="1" applyAlignment="1">
      <alignment horizontal="center" vertical="center"/>
    </xf>
    <xf numFmtId="164" fontId="0" fillId="0" borderId="0" xfId="0" applyNumberFormat="1" applyAlignment="1">
      <alignment horizontal="center" vertical="center"/>
    </xf>
    <xf numFmtId="0" fontId="36" fillId="14" borderId="1" xfId="0" applyFont="1" applyFill="1" applyBorder="1" applyAlignment="1">
      <alignment horizontal="center" vertical="center" textRotation="90" wrapText="1"/>
    </xf>
    <xf numFmtId="0" fontId="12" fillId="0" borderId="10" xfId="0" applyFont="1" applyBorder="1" applyAlignment="1">
      <alignment horizontal="center" vertical="center"/>
    </xf>
    <xf numFmtId="0" fontId="36" fillId="16" borderId="1" xfId="0" applyFont="1" applyFill="1" applyBorder="1" applyAlignment="1">
      <alignment horizontal="center" vertical="center" textRotation="90" wrapText="1"/>
    </xf>
    <xf numFmtId="0" fontId="36" fillId="30" borderId="1" xfId="0" applyFont="1" applyFill="1" applyBorder="1" applyAlignment="1">
      <alignment horizontal="center" vertical="center" textRotation="90" wrapText="1"/>
    </xf>
    <xf numFmtId="0" fontId="36" fillId="17" borderId="1" xfId="0" applyFont="1" applyFill="1" applyBorder="1" applyAlignment="1">
      <alignment horizontal="center" vertical="center" textRotation="90" wrapText="1"/>
    </xf>
    <xf numFmtId="0" fontId="43" fillId="11" borderId="1" xfId="0" applyFont="1" applyFill="1" applyBorder="1" applyAlignment="1">
      <alignment horizontal="center" vertical="center" textRotation="90" wrapText="1"/>
    </xf>
    <xf numFmtId="0" fontId="36" fillId="38" borderId="1" xfId="0" applyFont="1" applyFill="1" applyBorder="1" applyAlignment="1">
      <alignment horizontal="center" vertical="center" textRotation="90" wrapText="1"/>
    </xf>
    <xf numFmtId="0" fontId="36" fillId="31" borderId="1" xfId="0" applyFont="1" applyFill="1" applyBorder="1" applyAlignment="1">
      <alignment horizontal="center" vertical="center" textRotation="90" wrapText="1"/>
    </xf>
    <xf numFmtId="0" fontId="36" fillId="0" borderId="9" xfId="0" applyFont="1" applyBorder="1" applyAlignment="1">
      <alignment horizontal="center" vertical="center" textRotation="90" wrapText="1"/>
    </xf>
    <xf numFmtId="0" fontId="36" fillId="37" borderId="1" xfId="0" applyFont="1" applyFill="1" applyBorder="1" applyAlignment="1">
      <alignment horizontal="center" vertical="center" textRotation="90" wrapText="1"/>
    </xf>
    <xf numFmtId="0" fontId="36" fillId="0" borderId="0" xfId="0" applyFont="1" applyAlignment="1">
      <alignment horizontal="center" vertical="center" textRotation="90" wrapText="1"/>
    </xf>
    <xf numFmtId="0" fontId="36" fillId="5" borderId="1" xfId="0" applyFont="1" applyFill="1" applyBorder="1" applyAlignment="1">
      <alignment horizontal="center" vertical="center" textRotation="90" wrapText="1"/>
    </xf>
    <xf numFmtId="0" fontId="36" fillId="33" borderId="1" xfId="0" applyFont="1" applyFill="1" applyBorder="1" applyAlignment="1">
      <alignment horizontal="center" vertical="center" textRotation="90" wrapText="1"/>
    </xf>
    <xf numFmtId="0" fontId="12" fillId="39" borderId="1" xfId="0" applyFont="1" applyFill="1" applyBorder="1" applyAlignment="1">
      <alignment horizontal="center" vertical="center"/>
    </xf>
    <xf numFmtId="0" fontId="12" fillId="0" borderId="15" xfId="0" applyFont="1" applyBorder="1" applyAlignment="1">
      <alignment horizontal="center" vertical="center"/>
    </xf>
    <xf numFmtId="0" fontId="36" fillId="5" borderId="15" xfId="0" applyFont="1" applyFill="1" applyBorder="1" applyAlignment="1">
      <alignment horizontal="center" vertical="center" textRotation="90" wrapText="1"/>
    </xf>
    <xf numFmtId="0" fontId="36" fillId="40" borderId="1" xfId="0" applyFont="1" applyFill="1" applyBorder="1" applyAlignment="1">
      <alignment horizontal="center" vertical="center" textRotation="90" wrapText="1"/>
    </xf>
    <xf numFmtId="0" fontId="36" fillId="0" borderId="1" xfId="0" applyFont="1" applyBorder="1" applyAlignment="1">
      <alignment horizontal="center" vertical="center" textRotation="90" wrapText="1"/>
    </xf>
    <xf numFmtId="2" fontId="12" fillId="0" borderId="0" xfId="0" applyNumberFormat="1" applyFont="1" applyAlignment="1">
      <alignment horizontal="center" vertical="center"/>
    </xf>
    <xf numFmtId="164" fontId="0" fillId="0" borderId="1" xfId="0" applyNumberFormat="1" applyBorder="1" applyAlignment="1">
      <alignment horizontal="center" vertical="center"/>
    </xf>
    <xf numFmtId="165" fontId="36" fillId="0" borderId="1" xfId="0" applyNumberFormat="1" applyFont="1" applyBorder="1" applyAlignment="1">
      <alignment horizontal="center" vertical="center" wrapText="1"/>
    </xf>
    <xf numFmtId="166" fontId="36" fillId="0" borderId="1" xfId="0" applyNumberFormat="1" applyFont="1" applyBorder="1" applyAlignment="1">
      <alignment horizontal="center" vertical="center" wrapText="1"/>
    </xf>
    <xf numFmtId="0" fontId="36" fillId="0" borderId="0" xfId="0" applyFont="1" applyAlignment="1">
      <alignment horizontal="center" vertical="center" wrapText="1"/>
    </xf>
    <xf numFmtId="166" fontId="12" fillId="0" borderId="0" xfId="0" applyNumberFormat="1" applyFont="1" applyAlignment="1">
      <alignment horizontal="center" vertical="center"/>
    </xf>
    <xf numFmtId="166" fontId="12" fillId="41" borderId="0" xfId="0" applyNumberFormat="1" applyFont="1" applyFill="1" applyAlignment="1">
      <alignment horizontal="center" vertical="center"/>
    </xf>
    <xf numFmtId="165" fontId="36" fillId="14" borderId="1" xfId="0" applyNumberFormat="1" applyFont="1" applyFill="1" applyBorder="1" applyAlignment="1">
      <alignment horizontal="center" vertical="center" wrapText="1"/>
    </xf>
    <xf numFmtId="0" fontId="36" fillId="41" borderId="1" xfId="0" applyFont="1" applyFill="1" applyBorder="1" applyAlignment="1">
      <alignment horizontal="center" vertical="center" wrapText="1"/>
    </xf>
    <xf numFmtId="165" fontId="36" fillId="15" borderId="1" xfId="0" applyNumberFormat="1" applyFont="1" applyFill="1" applyBorder="1" applyAlignment="1">
      <alignment horizontal="center" vertical="center" wrapText="1"/>
    </xf>
    <xf numFmtId="165" fontId="36" fillId="20" borderId="1" xfId="0" applyNumberFormat="1" applyFont="1" applyFill="1" applyBorder="1" applyAlignment="1">
      <alignment horizontal="center" vertical="center" wrapText="1"/>
    </xf>
    <xf numFmtId="165" fontId="36" fillId="16" borderId="1" xfId="0" applyNumberFormat="1" applyFont="1" applyFill="1" applyBorder="1" applyAlignment="1">
      <alignment horizontal="center" vertical="center" wrapText="1"/>
    </xf>
    <xf numFmtId="165" fontId="36" fillId="17" borderId="1" xfId="0" applyNumberFormat="1" applyFont="1" applyFill="1" applyBorder="1" applyAlignment="1">
      <alignment horizontal="center" vertical="center" wrapText="1"/>
    </xf>
    <xf numFmtId="165" fontId="43" fillId="11" borderId="1" xfId="0" applyNumberFormat="1" applyFont="1" applyFill="1" applyBorder="1" applyAlignment="1">
      <alignment horizontal="center" vertical="center" wrapText="1"/>
    </xf>
    <xf numFmtId="165" fontId="36" fillId="38" borderId="1" xfId="0" applyNumberFormat="1" applyFont="1" applyFill="1" applyBorder="1" applyAlignment="1">
      <alignment horizontal="center" vertical="center" wrapText="1"/>
    </xf>
    <xf numFmtId="165" fontId="36" fillId="31" borderId="1" xfId="0" applyNumberFormat="1" applyFont="1" applyFill="1" applyBorder="1" applyAlignment="1">
      <alignment horizontal="center" vertical="center" wrapText="1"/>
    </xf>
    <xf numFmtId="165" fontId="12" fillId="39" borderId="0" xfId="0" applyNumberFormat="1" applyFont="1" applyFill="1" applyAlignment="1">
      <alignment horizontal="center" vertical="center"/>
    </xf>
    <xf numFmtId="0" fontId="12" fillId="41" borderId="0" xfId="0" applyFont="1" applyFill="1" applyAlignment="1">
      <alignment horizontal="center" vertical="center"/>
    </xf>
    <xf numFmtId="0" fontId="0" fillId="41" borderId="1" xfId="0" applyFill="1" applyBorder="1"/>
    <xf numFmtId="166" fontId="36" fillId="31" borderId="1" xfId="0" applyNumberFormat="1" applyFont="1" applyFill="1" applyBorder="1" applyAlignment="1">
      <alignment horizontal="center" vertical="center" wrapText="1"/>
    </xf>
    <xf numFmtId="166" fontId="36" fillId="41" borderId="1" xfId="0" applyNumberFormat="1" applyFont="1" applyFill="1" applyBorder="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43" fillId="41" borderId="1" xfId="0" applyFont="1" applyFill="1" applyBorder="1" applyAlignment="1">
      <alignment horizontal="center" vertical="center" wrapText="1"/>
    </xf>
    <xf numFmtId="0" fontId="36" fillId="38" borderId="1" xfId="0" applyFont="1" applyFill="1" applyBorder="1" applyAlignment="1">
      <alignment horizontal="center" vertical="center" wrapText="1"/>
    </xf>
    <xf numFmtId="0" fontId="12" fillId="39" borderId="0" xfId="0" applyFont="1" applyFill="1" applyAlignment="1">
      <alignment horizontal="center" vertical="center"/>
    </xf>
    <xf numFmtId="0" fontId="36" fillId="36" borderId="1" xfId="0" applyFont="1" applyFill="1" applyBorder="1" applyAlignment="1">
      <alignment horizontal="left" vertical="center"/>
    </xf>
    <xf numFmtId="3" fontId="12" fillId="21" borderId="1" xfId="0" applyNumberFormat="1" applyFont="1" applyFill="1" applyBorder="1" applyAlignment="1">
      <alignment horizontal="center" vertical="center"/>
    </xf>
    <xf numFmtId="3" fontId="12" fillId="38" borderId="1" xfId="0" applyNumberFormat="1" applyFont="1" applyFill="1" applyBorder="1" applyAlignment="1">
      <alignment horizontal="center" vertical="center"/>
    </xf>
    <xf numFmtId="3" fontId="12" fillId="39" borderId="1"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36" borderId="7" xfId="0" applyFont="1" applyFill="1" applyBorder="1" applyAlignment="1">
      <alignment horizontal="center" vertical="center"/>
    </xf>
    <xf numFmtId="3" fontId="12" fillId="0" borderId="2" xfId="0" applyNumberFormat="1" applyFont="1" applyBorder="1" applyAlignment="1">
      <alignment horizontal="center" vertical="center"/>
    </xf>
    <xf numFmtId="1" fontId="12" fillId="19" borderId="1" xfId="0" applyNumberFormat="1"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9" borderId="1" xfId="0" applyNumberFormat="1" applyFont="1" applyFill="1" applyBorder="1" applyAlignment="1">
      <alignment horizontal="center" vertical="center" wrapText="1"/>
    </xf>
    <xf numFmtId="1" fontId="12" fillId="13" borderId="1" xfId="0" applyNumberFormat="1" applyFont="1" applyFill="1" applyBorder="1" applyAlignment="1">
      <alignment horizontal="center" vertical="center" wrapText="1"/>
    </xf>
    <xf numFmtId="1" fontId="12" fillId="42"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xf>
    <xf numFmtId="167" fontId="12" fillId="0" borderId="0" xfId="0" applyNumberFormat="1" applyFont="1" applyAlignment="1">
      <alignment horizontal="center" vertical="center"/>
    </xf>
    <xf numFmtId="167" fontId="12" fillId="0" borderId="2" xfId="0" applyNumberFormat="1" applyFont="1" applyBorder="1" applyAlignment="1">
      <alignment horizontal="center" vertical="center"/>
    </xf>
    <xf numFmtId="0" fontId="0" fillId="0" borderId="0" xfId="0" applyAlignment="1">
      <alignment horizontal="left"/>
    </xf>
    <xf numFmtId="3" fontId="12" fillId="42" borderId="1" xfId="0" applyNumberFormat="1" applyFont="1" applyFill="1" applyBorder="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6" fillId="0" borderId="0" xfId="0" applyFont="1"/>
    <xf numFmtId="0" fontId="36" fillId="0" borderId="0" xfId="0" applyFont="1" applyAlignment="1">
      <alignment horizontal="left"/>
    </xf>
    <xf numFmtId="0" fontId="36" fillId="6" borderId="15" xfId="0" applyFont="1" applyFill="1" applyBorder="1"/>
    <xf numFmtId="1" fontId="12" fillId="30" borderId="1" xfId="0" applyNumberFormat="1" applyFont="1" applyFill="1" applyBorder="1" applyAlignment="1">
      <alignment horizontal="center" vertical="center" wrapText="1"/>
    </xf>
    <xf numFmtId="1" fontId="12" fillId="19" borderId="2" xfId="0" applyNumberFormat="1" applyFont="1" applyFill="1" applyBorder="1" applyAlignment="1">
      <alignment horizontal="center" vertical="center" wrapText="1"/>
    </xf>
    <xf numFmtId="0" fontId="12" fillId="36" borderId="0" xfId="0" applyFont="1" applyFill="1" applyAlignment="1">
      <alignment horizontal="center" vertical="center"/>
    </xf>
    <xf numFmtId="3" fontId="47" fillId="0" borderId="4" xfId="0" applyNumberFormat="1" applyFont="1" applyBorder="1" applyAlignment="1">
      <alignment horizontal="center" vertical="center"/>
    </xf>
    <xf numFmtId="3" fontId="36" fillId="0" borderId="1" xfId="0" applyNumberFormat="1" applyFont="1" applyBorder="1" applyAlignment="1">
      <alignment horizontal="left" vertical="center"/>
    </xf>
    <xf numFmtId="3" fontId="36" fillId="0" borderId="10" xfId="0" applyNumberFormat="1" applyFont="1" applyBorder="1" applyAlignment="1">
      <alignment horizontal="center" vertical="center"/>
    </xf>
    <xf numFmtId="3" fontId="36" fillId="0" borderId="9" xfId="0" applyNumberFormat="1" applyFont="1" applyBorder="1" applyAlignment="1">
      <alignment horizontal="center" vertical="center"/>
    </xf>
    <xf numFmtId="3" fontId="36" fillId="0" borderId="6" xfId="0" applyNumberFormat="1" applyFont="1" applyBorder="1" applyAlignment="1">
      <alignment horizontal="center" vertical="center"/>
    </xf>
    <xf numFmtId="0" fontId="36" fillId="0" borderId="7" xfId="0" applyFont="1" applyBorder="1" applyAlignment="1">
      <alignment horizontal="left" vertical="center"/>
    </xf>
    <xf numFmtId="0" fontId="36" fillId="0" borderId="7" xfId="0" applyFont="1" applyBorder="1" applyAlignment="1">
      <alignment horizontal="center" vertical="center"/>
    </xf>
    <xf numFmtId="166" fontId="36" fillId="12" borderId="1" xfId="0" applyNumberFormat="1" applyFont="1" applyFill="1" applyBorder="1" applyAlignment="1">
      <alignment horizontal="center" vertical="center" wrapText="1"/>
    </xf>
    <xf numFmtId="3" fontId="12" fillId="5" borderId="2" xfId="0" applyNumberFormat="1" applyFont="1" applyFill="1" applyBorder="1" applyAlignment="1">
      <alignment horizontal="center" vertical="center"/>
    </xf>
    <xf numFmtId="1" fontId="12" fillId="35" borderId="1" xfId="0" applyNumberFormat="1" applyFont="1" applyFill="1" applyBorder="1" applyAlignment="1">
      <alignment horizontal="center" vertical="center" wrapText="1"/>
    </xf>
    <xf numFmtId="167" fontId="12" fillId="5" borderId="2" xfId="0" applyNumberFormat="1" applyFont="1" applyFill="1" applyBorder="1" applyAlignment="1">
      <alignment horizontal="center" vertical="center"/>
    </xf>
    <xf numFmtId="3" fontId="47" fillId="5" borderId="1"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43" borderId="1" xfId="0" applyFill="1" applyBorder="1" applyAlignment="1">
      <alignment horizontal="right"/>
    </xf>
    <xf numFmtId="0" fontId="49" fillId="0" borderId="1" xfId="0" applyFont="1" applyBorder="1" applyAlignment="1">
      <alignment horizontal="center" vertical="center"/>
    </xf>
    <xf numFmtId="0" fontId="49" fillId="0" borderId="1" xfId="0" applyFont="1" applyBorder="1" applyAlignment="1">
      <alignment horizontal="center" wrapText="1"/>
    </xf>
    <xf numFmtId="0" fontId="36" fillId="14" borderId="5" xfId="0" applyFont="1" applyFill="1" applyBorder="1" applyAlignment="1">
      <alignment horizontal="right" vertical="center" wrapText="1"/>
    </xf>
    <xf numFmtId="0" fontId="36" fillId="14" borderId="5"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36" fillId="18" borderId="8" xfId="0" applyFont="1" applyFill="1" applyBorder="1" applyAlignment="1">
      <alignment horizontal="right" vertical="center" wrapText="1"/>
    </xf>
    <xf numFmtId="0" fontId="36" fillId="18" borderId="8" xfId="0" applyFont="1" applyFill="1" applyBorder="1" applyAlignment="1">
      <alignment horizontal="center" vertical="center" wrapText="1"/>
    </xf>
    <xf numFmtId="0" fontId="50" fillId="41" borderId="2" xfId="0" applyFont="1" applyFill="1" applyBorder="1" applyAlignment="1">
      <alignment horizontal="center"/>
    </xf>
    <xf numFmtId="0" fontId="50" fillId="41" borderId="1" xfId="0" applyFont="1" applyFill="1" applyBorder="1" applyAlignment="1">
      <alignment horizontal="center"/>
    </xf>
    <xf numFmtId="0" fontId="50" fillId="0" borderId="0" xfId="0" applyFont="1" applyAlignment="1">
      <alignment horizontal="center"/>
    </xf>
    <xf numFmtId="0" fontId="36" fillId="15" borderId="5" xfId="0" applyFont="1" applyFill="1" applyBorder="1" applyAlignment="1">
      <alignment horizontal="right" vertical="center" wrapText="1"/>
    </xf>
    <xf numFmtId="0" fontId="36" fillId="15" borderId="5" xfId="0" applyFont="1" applyFill="1" applyBorder="1" applyAlignment="1">
      <alignment horizontal="center" vertical="center" wrapText="1"/>
    </xf>
    <xf numFmtId="0" fontId="36" fillId="15" borderId="1" xfId="0" applyFont="1" applyFill="1" applyBorder="1" applyAlignment="1">
      <alignment horizontal="center" vertical="center" wrapText="1"/>
    </xf>
    <xf numFmtId="0" fontId="36" fillId="19" borderId="5" xfId="0" applyFont="1" applyFill="1" applyBorder="1" applyAlignment="1">
      <alignment horizontal="right" vertical="center" wrapText="1"/>
    </xf>
    <xf numFmtId="0" fontId="36" fillId="19" borderId="5" xfId="0" applyFont="1" applyFill="1" applyBorder="1" applyAlignment="1">
      <alignment horizontal="center" vertical="center" wrapText="1"/>
    </xf>
    <xf numFmtId="0" fontId="36" fillId="20" borderId="5" xfId="0" applyFont="1" applyFill="1" applyBorder="1" applyAlignment="1">
      <alignment horizontal="right" vertical="center" wrapText="1"/>
    </xf>
    <xf numFmtId="0" fontId="36" fillId="20" borderId="5" xfId="0" applyFont="1" applyFill="1" applyBorder="1" applyAlignment="1">
      <alignment horizontal="center" vertical="center" wrapText="1"/>
    </xf>
    <xf numFmtId="0" fontId="36" fillId="20" borderId="1" xfId="0" applyFont="1" applyFill="1" applyBorder="1" applyAlignment="1">
      <alignment horizontal="center" vertical="center" wrapText="1"/>
    </xf>
    <xf numFmtId="0" fontId="36" fillId="21" borderId="5" xfId="0" applyFont="1" applyFill="1" applyBorder="1" applyAlignment="1">
      <alignment horizontal="right" vertical="center" wrapText="1"/>
    </xf>
    <xf numFmtId="0" fontId="36" fillId="21" borderId="5" xfId="0" applyFont="1" applyFill="1" applyBorder="1" applyAlignment="1">
      <alignment horizontal="center" vertical="center" wrapText="1"/>
    </xf>
    <xf numFmtId="0" fontId="36" fillId="16" borderId="5" xfId="0" applyFont="1" applyFill="1" applyBorder="1" applyAlignment="1">
      <alignment horizontal="right" vertical="center" wrapText="1"/>
    </xf>
    <xf numFmtId="0" fontId="36" fillId="16" borderId="1" xfId="0" applyFont="1" applyFill="1" applyBorder="1" applyAlignment="1">
      <alignment horizontal="center" vertical="center" wrapText="1"/>
    </xf>
    <xf numFmtId="0" fontId="36" fillId="17" borderId="5" xfId="0" applyFont="1" applyFill="1" applyBorder="1" applyAlignment="1">
      <alignment horizontal="right" vertical="center" wrapText="1"/>
    </xf>
    <xf numFmtId="0" fontId="36" fillId="17" borderId="5"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43" fillId="11" borderId="5" xfId="0" applyFont="1" applyFill="1" applyBorder="1" applyAlignment="1">
      <alignment horizontal="right" vertical="center" wrapText="1"/>
    </xf>
    <xf numFmtId="0" fontId="43" fillId="11" borderId="5" xfId="0" applyFont="1" applyFill="1" applyBorder="1" applyAlignment="1">
      <alignment horizontal="center" vertical="center" wrapText="1"/>
    </xf>
    <xf numFmtId="0" fontId="43" fillId="11" borderId="1" xfId="0" applyFont="1" applyFill="1" applyBorder="1" applyAlignment="1">
      <alignment horizontal="center" vertical="center" wrapText="1"/>
    </xf>
    <xf numFmtId="0" fontId="36" fillId="38" borderId="5" xfId="0" applyFont="1" applyFill="1" applyBorder="1" applyAlignment="1">
      <alignment horizontal="right" vertical="center" wrapText="1"/>
    </xf>
    <xf numFmtId="0" fontId="36" fillId="38" borderId="5" xfId="0" applyFont="1" applyFill="1" applyBorder="1" applyAlignment="1">
      <alignment horizontal="center" vertical="center" wrapText="1"/>
    </xf>
    <xf numFmtId="0" fontId="36" fillId="31" borderId="5" xfId="0" applyFont="1" applyFill="1" applyBorder="1" applyAlignment="1">
      <alignment horizontal="right" vertical="center" wrapText="1"/>
    </xf>
    <xf numFmtId="0" fontId="36" fillId="31" borderId="5" xfId="0" applyFont="1" applyFill="1" applyBorder="1" applyAlignment="1">
      <alignment horizontal="center" vertical="center" wrapText="1"/>
    </xf>
    <xf numFmtId="0" fontId="36" fillId="31" borderId="1" xfId="0" applyFont="1" applyFill="1" applyBorder="1" applyAlignment="1">
      <alignment horizontal="center" vertical="center" wrapText="1"/>
    </xf>
    <xf numFmtId="0" fontId="36" fillId="33" borderId="5" xfId="0" applyFont="1" applyFill="1" applyBorder="1" applyAlignment="1">
      <alignment horizontal="right" vertical="center" wrapText="1"/>
    </xf>
    <xf numFmtId="0" fontId="36" fillId="33" borderId="5" xfId="0" applyFont="1" applyFill="1" applyBorder="1" applyAlignment="1">
      <alignment horizontal="center" vertical="center" wrapText="1"/>
    </xf>
    <xf numFmtId="0" fontId="36" fillId="33" borderId="1" xfId="0" applyFont="1" applyFill="1" applyBorder="1" applyAlignment="1">
      <alignment horizontal="center" vertical="center" wrapText="1"/>
    </xf>
    <xf numFmtId="0" fontId="48" fillId="0" borderId="0" xfId="0" applyFont="1"/>
    <xf numFmtId="0" fontId="48" fillId="6"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6" fillId="10" borderId="1" xfId="0" applyFont="1" applyFill="1" applyBorder="1" applyAlignment="1">
      <alignment horizontal="center"/>
    </xf>
    <xf numFmtId="164" fontId="0" fillId="0" borderId="1" xfId="0" applyNumberFormat="1" applyBorder="1" applyAlignment="1">
      <alignment horizontal="center"/>
    </xf>
    <xf numFmtId="164" fontId="0" fillId="0" borderId="15" xfId="0" applyNumberFormat="1" applyBorder="1" applyAlignment="1">
      <alignment horizontal="center" vertical="center"/>
    </xf>
    <xf numFmtId="0" fontId="0" fillId="0" borderId="15" xfId="0" applyBorder="1" applyAlignment="1">
      <alignment wrapText="1"/>
    </xf>
    <xf numFmtId="172" fontId="0" fillId="0" borderId="15" xfId="0" applyNumberFormat="1" applyBorder="1"/>
    <xf numFmtId="0" fontId="0" fillId="0" borderId="10" xfId="0" applyBorder="1"/>
    <xf numFmtId="0" fontId="0" fillId="0" borderId="2" xfId="0" applyBorder="1"/>
    <xf numFmtId="172" fontId="0" fillId="0" borderId="15" xfId="0" applyNumberFormat="1" applyBorder="1" applyAlignment="1">
      <alignment horizontal="center" vertical="center"/>
    </xf>
    <xf numFmtId="164" fontId="0" fillId="0" borderId="15" xfId="0" applyNumberFormat="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18" fillId="0" borderId="0" xfId="0" applyFont="1"/>
    <xf numFmtId="0" fontId="23" fillId="0" borderId="0" xfId="0" applyFont="1"/>
    <xf numFmtId="0" fontId="12" fillId="0" borderId="0" xfId="0" applyFont="1"/>
    <xf numFmtId="0" fontId="11" fillId="14"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xf numFmtId="0" fontId="11" fillId="28" borderId="1" xfId="0" applyFont="1" applyFill="1" applyBorder="1" applyAlignment="1">
      <alignment horizontal="left" vertical="center"/>
    </xf>
    <xf numFmtId="0" fontId="11" fillId="0" borderId="1" xfId="0" applyFont="1" applyBorder="1" applyAlignment="1">
      <alignment horizontal="left"/>
    </xf>
    <xf numFmtId="0" fontId="10" fillId="0" borderId="0" xfId="0" applyFont="1" applyAlignment="1">
      <alignment horizontal="center" vertical="center" textRotation="90"/>
    </xf>
    <xf numFmtId="0" fontId="11" fillId="0" borderId="0" xfId="0" applyFont="1" applyAlignment="1">
      <alignment horizontal="left" vertical="center"/>
    </xf>
    <xf numFmtId="3" fontId="11" fillId="0" borderId="0" xfId="0" applyNumberFormat="1" applyFont="1" applyAlignment="1">
      <alignment horizontal="center"/>
    </xf>
    <xf numFmtId="0" fontId="11" fillId="0" borderId="0" xfId="0" applyFont="1" applyAlignment="1">
      <alignment horizontal="left"/>
    </xf>
    <xf numFmtId="0" fontId="11" fillId="15" borderId="1"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vertical="center"/>
    </xf>
    <xf numFmtId="0" fontId="11" fillId="8" borderId="1" xfId="0" applyFont="1" applyFill="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2" fillId="0" borderId="0" xfId="0" applyFont="1" applyAlignment="1">
      <alignment horizontal="left" vertical="center" wrapText="1"/>
    </xf>
    <xf numFmtId="165" fontId="12" fillId="19" borderId="1"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xf>
    <xf numFmtId="0" fontId="2" fillId="0" borderId="1" xfId="0" applyFont="1" applyBorder="1" applyAlignment="1">
      <alignment horizontal="center" vertical="center" textRotation="90" wrapText="1"/>
    </xf>
    <xf numFmtId="0" fontId="2" fillId="0" borderId="1" xfId="0" applyFont="1" applyBorder="1" applyAlignment="1">
      <alignment horizontal="right" vertical="center" textRotation="90" wrapText="1"/>
    </xf>
    <xf numFmtId="0" fontId="3" fillId="0" borderId="1" xfId="0" applyFont="1" applyBorder="1" applyAlignment="1">
      <alignment horizontal="center" vertical="center" textRotation="90" wrapText="1"/>
    </xf>
    <xf numFmtId="165" fontId="4" fillId="0" borderId="0" xfId="0" applyNumberFormat="1" applyFont="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3" fillId="0" borderId="0" xfId="0" applyFont="1" applyAlignment="1">
      <alignment horizontal="center" vertical="center" textRotation="90" wrapText="1"/>
    </xf>
    <xf numFmtId="0" fontId="2" fillId="0" borderId="0" xfId="0" applyFont="1" applyAlignment="1">
      <alignment horizontal="center" vertical="center" textRotation="90"/>
    </xf>
    <xf numFmtId="165" fontId="2" fillId="0" borderId="1" xfId="0" applyNumberFormat="1" applyFont="1" applyBorder="1" applyAlignment="1">
      <alignment horizontal="center" vertical="center" textRotation="90"/>
    </xf>
    <xf numFmtId="165" fontId="2" fillId="0" borderId="1" xfId="0" applyNumberFormat="1"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7"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65" fontId="2" fillId="0" borderId="1" xfId="0" applyNumberFormat="1" applyFont="1" applyBorder="1" applyAlignment="1">
      <alignment horizontal="center" vertical="center"/>
    </xf>
    <xf numFmtId="165" fontId="8" fillId="0" borderId="4" xfId="0" applyNumberFormat="1" applyFont="1" applyBorder="1" applyAlignment="1">
      <alignment horizontal="center" vertical="center"/>
    </xf>
    <xf numFmtId="165" fontId="8" fillId="0" borderId="0" xfId="0" applyNumberFormat="1" applyFont="1" applyAlignment="1">
      <alignment horizontal="center" vertical="center"/>
    </xf>
    <xf numFmtId="165" fontId="8" fillId="0" borderId="3"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8" fillId="0" borderId="2" xfId="0" applyNumberFormat="1" applyFont="1" applyBorder="1" applyAlignment="1">
      <alignment horizontal="center" vertical="center"/>
    </xf>
    <xf numFmtId="165" fontId="8" fillId="0" borderId="7"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11" xfId="0" applyNumberFormat="1" applyFont="1" applyBorder="1" applyAlignment="1">
      <alignment horizontal="center" vertical="center"/>
    </xf>
    <xf numFmtId="3" fontId="44" fillId="0" borderId="2" xfId="0" applyNumberFormat="1" applyFont="1" applyBorder="1" applyAlignment="1">
      <alignment horizontal="center" vertical="center"/>
    </xf>
    <xf numFmtId="0" fontId="2" fillId="0" borderId="5" xfId="0" applyFont="1" applyBorder="1" applyAlignment="1">
      <alignment horizontal="left" vertical="center"/>
    </xf>
    <xf numFmtId="0" fontId="2" fillId="11" borderId="5" xfId="0" applyFont="1" applyFill="1" applyBorder="1" applyAlignment="1">
      <alignment horizontal="left" vertical="center"/>
    </xf>
    <xf numFmtId="0" fontId="4" fillId="11" borderId="5" xfId="0" applyFont="1" applyFill="1" applyBorder="1" applyAlignment="1">
      <alignment horizontal="left" vertical="center"/>
    </xf>
    <xf numFmtId="0" fontId="2" fillId="0" borderId="4" xfId="0" applyFont="1" applyBorder="1" applyAlignment="1">
      <alignment horizontal="right" vertical="center" textRotation="90" wrapText="1"/>
    </xf>
    <xf numFmtId="165" fontId="8" fillId="0" borderId="16"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165" fontId="8" fillId="0" borderId="22" xfId="0" applyNumberFormat="1" applyFont="1" applyBorder="1" applyAlignment="1">
      <alignment horizontal="center" vertical="center"/>
    </xf>
    <xf numFmtId="165" fontId="8" fillId="0" borderId="24" xfId="0" applyNumberFormat="1" applyFont="1" applyBorder="1" applyAlignment="1">
      <alignment horizontal="center" vertical="center"/>
    </xf>
    <xf numFmtId="165" fontId="8" fillId="0" borderId="23" xfId="0" applyNumberFormat="1" applyFont="1" applyBorder="1" applyAlignment="1">
      <alignment horizontal="center" vertical="center"/>
    </xf>
    <xf numFmtId="165" fontId="4" fillId="0" borderId="22" xfId="0" applyNumberFormat="1" applyFont="1" applyBorder="1" applyAlignment="1">
      <alignment horizontal="center" vertical="center"/>
    </xf>
    <xf numFmtId="165" fontId="4" fillId="0" borderId="23" xfId="0" applyNumberFormat="1" applyFont="1" applyBorder="1" applyAlignment="1">
      <alignment horizontal="center" vertical="center"/>
    </xf>
    <xf numFmtId="165" fontId="8" fillId="0" borderId="25" xfId="0" applyNumberFormat="1" applyFont="1" applyBorder="1" applyAlignment="1">
      <alignment horizontal="center" vertical="center"/>
    </xf>
    <xf numFmtId="165" fontId="8" fillId="0" borderId="26" xfId="0" applyNumberFormat="1" applyFont="1" applyBorder="1" applyAlignment="1">
      <alignment horizontal="center" vertical="center"/>
    </xf>
    <xf numFmtId="165" fontId="8" fillId="0" borderId="27" xfId="0" applyNumberFormat="1" applyFont="1" applyBorder="1" applyAlignment="1">
      <alignment horizontal="center" vertical="center"/>
    </xf>
    <xf numFmtId="165" fontId="8" fillId="0" borderId="28" xfId="0" applyNumberFormat="1" applyFont="1" applyBorder="1" applyAlignment="1">
      <alignment horizontal="center" vertical="center"/>
    </xf>
    <xf numFmtId="165" fontId="8" fillId="0" borderId="29" xfId="0" applyNumberFormat="1" applyFont="1" applyBorder="1" applyAlignment="1">
      <alignment horizontal="center" vertical="center"/>
    </xf>
    <xf numFmtId="0" fontId="36" fillId="44" borderId="1" xfId="0" applyFont="1" applyFill="1" applyBorder="1" applyAlignment="1">
      <alignment horizontal="center" vertical="center" textRotation="90" wrapText="1"/>
    </xf>
    <xf numFmtId="0" fontId="44" fillId="45" borderId="1" xfId="0" applyFont="1" applyFill="1" applyBorder="1" applyAlignment="1">
      <alignment horizontal="center" vertical="center" textRotation="90" wrapText="1"/>
    </xf>
    <xf numFmtId="0" fontId="10" fillId="46" borderId="1" xfId="0" applyFont="1" applyFill="1" applyBorder="1" applyAlignment="1">
      <alignment horizontal="left" vertical="center"/>
    </xf>
    <xf numFmtId="0" fontId="3" fillId="0" borderId="11" xfId="0" applyFont="1" applyBorder="1" applyAlignment="1">
      <alignment horizontal="center" vertical="center" textRotation="90" wrapText="1"/>
    </xf>
    <xf numFmtId="0" fontId="2" fillId="0" borderId="11" xfId="0" applyFont="1" applyBorder="1" applyAlignment="1">
      <alignment horizontal="center" vertical="center"/>
    </xf>
    <xf numFmtId="165" fontId="8"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2" fillId="0" borderId="30" xfId="0" applyFont="1" applyBorder="1" applyAlignment="1">
      <alignment horizontal="center" vertical="center"/>
    </xf>
    <xf numFmtId="165" fontId="8" fillId="0" borderId="30" xfId="0" applyNumberFormat="1" applyFont="1" applyBorder="1" applyAlignment="1">
      <alignment horizontal="center" vertical="center"/>
    </xf>
    <xf numFmtId="0" fontId="2" fillId="0" borderId="4" xfId="0" applyFont="1" applyBorder="1" applyAlignment="1">
      <alignment horizontal="center" vertical="center" textRotation="90" wrapText="1"/>
    </xf>
    <xf numFmtId="165" fontId="2" fillId="0" borderId="5" xfId="0" applyNumberFormat="1" applyFont="1" applyBorder="1" applyAlignment="1">
      <alignment horizontal="center" vertical="center" textRotation="90" wrapText="1"/>
    </xf>
    <xf numFmtId="165" fontId="2" fillId="0" borderId="5" xfId="0" applyNumberFormat="1" applyFont="1" applyBorder="1" applyAlignment="1">
      <alignment horizontal="center" vertical="center"/>
    </xf>
    <xf numFmtId="173" fontId="4" fillId="0" borderId="0" xfId="0" applyNumberFormat="1" applyFont="1" applyAlignment="1">
      <alignment horizontal="center" vertical="center"/>
    </xf>
    <xf numFmtId="0" fontId="10" fillId="15" borderId="1" xfId="0" applyFont="1" applyFill="1" applyBorder="1" applyAlignment="1">
      <alignment vertical="center"/>
    </xf>
    <xf numFmtId="3" fontId="2" fillId="47" borderId="15" xfId="0" applyNumberFormat="1" applyFont="1" applyFill="1" applyBorder="1" applyAlignment="1">
      <alignment horizontal="center" vertical="center"/>
    </xf>
    <xf numFmtId="3" fontId="2" fillId="47" borderId="1"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8" fillId="0" borderId="8" xfId="0" applyNumberFormat="1" applyFont="1" applyBorder="1" applyAlignment="1">
      <alignment horizontal="center" vertical="center"/>
    </xf>
    <xf numFmtId="165" fontId="2" fillId="0" borderId="13" xfId="0" applyNumberFormat="1" applyFont="1" applyBorder="1" applyAlignment="1">
      <alignment horizontal="center" vertical="center" textRotation="90" wrapText="1"/>
    </xf>
    <xf numFmtId="165" fontId="2" fillId="0" borderId="13" xfId="0" applyNumberFormat="1" applyFont="1" applyBorder="1" applyAlignment="1">
      <alignment horizontal="center" vertical="center"/>
    </xf>
    <xf numFmtId="0" fontId="2" fillId="0" borderId="35" xfId="0" applyFont="1" applyBorder="1" applyAlignment="1">
      <alignment horizontal="center" vertical="center" textRotation="90" wrapText="1"/>
    </xf>
    <xf numFmtId="0" fontId="2" fillId="0" borderId="36" xfId="0" applyFont="1" applyBorder="1" applyAlignment="1">
      <alignment horizontal="center" vertical="center"/>
    </xf>
    <xf numFmtId="165" fontId="8" fillId="0" borderId="37" xfId="0" applyNumberFormat="1" applyFont="1" applyBorder="1" applyAlignment="1">
      <alignment horizontal="center" vertical="center"/>
    </xf>
    <xf numFmtId="165" fontId="4" fillId="0" borderId="38" xfId="0" applyNumberFormat="1" applyFont="1" applyBorder="1" applyAlignment="1">
      <alignment horizontal="center" vertical="center"/>
    </xf>
    <xf numFmtId="165" fontId="8" fillId="0" borderId="39" xfId="0" applyNumberFormat="1" applyFont="1" applyBorder="1" applyAlignment="1">
      <alignment horizontal="center" vertical="center"/>
    </xf>
    <xf numFmtId="165" fontId="8" fillId="0" borderId="40" xfId="0" applyNumberFormat="1" applyFont="1" applyBorder="1" applyAlignment="1">
      <alignment horizontal="center" vertical="center"/>
    </xf>
    <xf numFmtId="0" fontId="51" fillId="0" borderId="0" xfId="0" applyFont="1" applyAlignment="1">
      <alignment vertical="center"/>
    </xf>
    <xf numFmtId="0" fontId="12" fillId="39" borderId="1" xfId="0" applyFont="1" applyFill="1" applyBorder="1" applyAlignment="1">
      <alignment horizontal="center" vertical="center" textRotation="90"/>
    </xf>
    <xf numFmtId="3" fontId="10" fillId="0" borderId="15" xfId="0" applyNumberFormat="1" applyFont="1" applyBorder="1" applyAlignment="1">
      <alignment vertical="center"/>
    </xf>
    <xf numFmtId="165" fontId="10" fillId="0" borderId="0" xfId="0" applyNumberFormat="1" applyFont="1" applyAlignment="1">
      <alignment horizontal="right"/>
    </xf>
    <xf numFmtId="0" fontId="10" fillId="48" borderId="1" xfId="0" applyFont="1" applyFill="1" applyBorder="1" applyAlignment="1">
      <alignment horizontal="left" vertical="center"/>
    </xf>
    <xf numFmtId="0" fontId="12" fillId="49" borderId="10" xfId="0" applyFont="1" applyFill="1" applyBorder="1" applyAlignment="1">
      <alignment horizontal="center" vertical="center" textRotation="90"/>
    </xf>
    <xf numFmtId="3" fontId="12" fillId="50" borderId="1" xfId="0" applyNumberFormat="1" applyFont="1" applyFill="1" applyBorder="1" applyAlignment="1">
      <alignment horizontal="center" vertical="center"/>
    </xf>
    <xf numFmtId="0" fontId="10" fillId="51" borderId="1" xfId="0" applyFont="1" applyFill="1" applyBorder="1" applyAlignment="1">
      <alignment horizontal="left" vertical="center"/>
    </xf>
    <xf numFmtId="0" fontId="10" fillId="51" borderId="1" xfId="0" applyFont="1" applyFill="1" applyBorder="1" applyAlignment="1">
      <alignment horizontal="left"/>
    </xf>
    <xf numFmtId="0" fontId="12" fillId="0" borderId="10" xfId="0" applyFont="1" applyBorder="1" applyAlignment="1">
      <alignment horizontal="center" vertical="center" textRotation="90"/>
    </xf>
    <xf numFmtId="0" fontId="3" fillId="0" borderId="31"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33"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1" fillId="0" borderId="1" xfId="0" applyFont="1" applyBorder="1"/>
    <xf numFmtId="0" fontId="2" fillId="0" borderId="0" xfId="0" applyFont="1" applyAlignment="1">
      <alignment horizontal="center" vertical="center" textRotation="90"/>
    </xf>
    <xf numFmtId="0" fontId="2" fillId="0" borderId="19"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3" fontId="10" fillId="0" borderId="14" xfId="0" applyNumberFormat="1" applyFont="1" applyBorder="1" applyAlignment="1">
      <alignment horizontal="center" vertical="center"/>
    </xf>
    <xf numFmtId="3" fontId="10" fillId="0" borderId="17" xfId="0" applyNumberFormat="1" applyFont="1" applyBorder="1" applyAlignment="1">
      <alignment horizontal="center" vertical="center"/>
    </xf>
    <xf numFmtId="165" fontId="10" fillId="0" borderId="3" xfId="0" applyNumberFormat="1" applyFont="1" applyBorder="1" applyAlignment="1">
      <alignment horizontal="center" vertical="center"/>
    </xf>
    <xf numFmtId="3" fontId="10" fillId="11" borderId="3" xfId="0" applyNumberFormat="1" applyFont="1" applyFill="1" applyBorder="1" applyAlignment="1">
      <alignment horizontal="center" vertical="center"/>
    </xf>
    <xf numFmtId="3" fontId="20" fillId="11" borderId="3" xfId="0" applyNumberFormat="1" applyFont="1" applyFill="1" applyBorder="1" applyAlignment="1">
      <alignment horizontal="center" vertical="center"/>
    </xf>
    <xf numFmtId="3" fontId="4" fillId="11" borderId="3" xfId="0" applyNumberFormat="1" applyFont="1" applyFill="1" applyBorder="1" applyAlignment="1">
      <alignment horizontal="center" vertical="center"/>
    </xf>
    <xf numFmtId="3" fontId="10" fillId="0" borderId="3" xfId="0" applyNumberFormat="1" applyFont="1" applyBorder="1" applyAlignment="1">
      <alignment horizontal="center" vertical="center"/>
    </xf>
    <xf numFmtId="3" fontId="10" fillId="7" borderId="3" xfId="0" applyNumberFormat="1" applyFont="1" applyFill="1" applyBorder="1" applyAlignment="1">
      <alignment horizontal="center" vertical="center"/>
    </xf>
    <xf numFmtId="0" fontId="2" fillId="27" borderId="3" xfId="0" applyFont="1" applyFill="1" applyBorder="1" applyAlignment="1">
      <alignment horizontal="center" vertical="center"/>
    </xf>
    <xf numFmtId="3" fontId="2" fillId="27" borderId="3" xfId="0" applyNumberFormat="1" applyFont="1" applyFill="1" applyBorder="1" applyAlignment="1">
      <alignment horizontal="center" vertical="center"/>
    </xf>
    <xf numFmtId="3" fontId="10" fillId="28" borderId="3" xfId="0" applyNumberFormat="1" applyFont="1" applyFill="1" applyBorder="1" applyAlignment="1">
      <alignment horizontal="center" vertical="center"/>
    </xf>
    <xf numFmtId="0" fontId="24" fillId="0" borderId="3" xfId="0" applyFont="1" applyBorder="1" applyAlignment="1">
      <alignment horizontal="center" vertical="center"/>
    </xf>
    <xf numFmtId="165" fontId="2" fillId="0" borderId="3" xfId="0" applyNumberFormat="1" applyFont="1" applyBorder="1" applyAlignment="1">
      <alignment horizontal="center" vertical="center"/>
    </xf>
    <xf numFmtId="1" fontId="11" fillId="10" borderId="3" xfId="0" applyNumberFormat="1" applyFont="1" applyFill="1" applyBorder="1" applyAlignment="1">
      <alignment horizontal="center" vertical="center"/>
    </xf>
    <xf numFmtId="0" fontId="0" fillId="10" borderId="3" xfId="0" applyFill="1" applyBorder="1" applyAlignment="1">
      <alignment horizontal="center" vertical="center"/>
    </xf>
    <xf numFmtId="1" fontId="22" fillId="10" borderId="3" xfId="0" applyNumberFormat="1" applyFont="1" applyFill="1" applyBorder="1" applyAlignment="1">
      <alignment horizontal="center" vertical="center"/>
    </xf>
    <xf numFmtId="3" fontId="20" fillId="27" borderId="3" xfId="0" applyNumberFormat="1" applyFont="1" applyFill="1" applyBorder="1" applyAlignment="1">
      <alignment horizontal="center" vertical="center"/>
    </xf>
    <xf numFmtId="3" fontId="4" fillId="27"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0" fontId="20" fillId="27" borderId="3" xfId="0" applyFont="1" applyFill="1" applyBorder="1" applyAlignment="1">
      <alignment horizontal="center" vertical="center"/>
    </xf>
    <xf numFmtId="1" fontId="11" fillId="11" borderId="3" xfId="0" applyNumberFormat="1" applyFont="1" applyFill="1" applyBorder="1" applyAlignment="1">
      <alignment horizontal="center" vertical="center"/>
    </xf>
    <xf numFmtId="3" fontId="20" fillId="0" borderId="3" xfId="0" applyNumberFormat="1" applyFont="1" applyBorder="1" applyAlignment="1">
      <alignment horizontal="center" vertical="center"/>
    </xf>
    <xf numFmtId="0" fontId="10" fillId="7" borderId="3" xfId="0" applyFont="1" applyFill="1" applyBorder="1" applyAlignment="1">
      <alignment horizontal="center" vertical="center"/>
    </xf>
    <xf numFmtId="0" fontId="4" fillId="27" borderId="3" xfId="0" applyFont="1" applyFill="1" applyBorder="1" applyAlignment="1">
      <alignment horizontal="center" vertical="center"/>
    </xf>
    <xf numFmtId="0" fontId="10" fillId="28" borderId="3" xfId="0" applyFont="1" applyFill="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0" fillId="0" borderId="3" xfId="0" applyFont="1" applyBorder="1" applyAlignment="1">
      <alignment horizontal="left" vertical="center"/>
    </xf>
    <xf numFmtId="3" fontId="10" fillId="26" borderId="1" xfId="0" applyNumberFormat="1" applyFont="1" applyFill="1" applyBorder="1" applyAlignment="1">
      <alignment horizontal="center" vertical="center"/>
    </xf>
    <xf numFmtId="0" fontId="10" fillId="25" borderId="3" xfId="0" applyFont="1" applyFill="1" applyBorder="1" applyAlignment="1">
      <alignment horizontal="left" vertical="center"/>
    </xf>
    <xf numFmtId="3" fontId="10" fillId="25" borderId="3"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10" fillId="0" borderId="0" xfId="0" applyFont="1" applyAlignment="1">
      <alignment horizontal="left" vertical="center"/>
    </xf>
    <xf numFmtId="165" fontId="10" fillId="0" borderId="5" xfId="0" applyNumberFormat="1" applyFont="1" applyBorder="1" applyAlignment="1">
      <alignment horizontal="center" vertical="center"/>
    </xf>
    <xf numFmtId="0" fontId="5" fillId="0" borderId="0" xfId="0" applyFont="1" applyAlignment="1">
      <alignment horizontal="left" vertical="center"/>
    </xf>
    <xf numFmtId="3" fontId="16" fillId="0" borderId="0" xfId="0" applyNumberFormat="1" applyFont="1" applyAlignment="1">
      <alignment horizontal="center" vertical="center"/>
    </xf>
    <xf numFmtId="3" fontId="10" fillId="24"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0" fillId="25" borderId="3" xfId="0" applyFont="1" applyFill="1" applyBorder="1" applyAlignment="1">
      <alignment horizontal="center" vertical="center"/>
    </xf>
    <xf numFmtId="0" fontId="10" fillId="26" borderId="1" xfId="0" applyFont="1" applyFill="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left" vertical="center"/>
    </xf>
    <xf numFmtId="0" fontId="10" fillId="23" borderId="1" xfId="0" applyFont="1" applyFill="1" applyBorder="1" applyAlignment="1">
      <alignment horizontal="center" vertical="center"/>
    </xf>
    <xf numFmtId="0" fontId="10" fillId="17" borderId="1" xfId="0" applyFont="1" applyFill="1" applyBorder="1" applyAlignment="1">
      <alignment horizontal="center" vertical="center"/>
    </xf>
    <xf numFmtId="3" fontId="10" fillId="23" borderId="1" xfId="0" applyNumberFormat="1" applyFont="1" applyFill="1" applyBorder="1" applyAlignment="1">
      <alignment horizontal="center" vertical="center"/>
    </xf>
    <xf numFmtId="3" fontId="4" fillId="0" borderId="1" xfId="0" applyNumberFormat="1" applyFont="1" applyBorder="1" applyAlignment="1">
      <alignment horizontal="center"/>
    </xf>
    <xf numFmtId="3" fontId="10" fillId="48" borderId="1" xfId="0" applyNumberFormat="1" applyFont="1" applyFill="1" applyBorder="1" applyAlignment="1">
      <alignment horizontal="center" vertical="center"/>
    </xf>
    <xf numFmtId="3" fontId="10" fillId="17" borderId="1" xfId="0" applyNumberFormat="1" applyFont="1" applyFill="1" applyBorder="1" applyAlignment="1">
      <alignment horizontal="center" vertical="center"/>
    </xf>
    <xf numFmtId="3" fontId="4" fillId="17"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4" fillId="0" borderId="1" xfId="0" applyNumberFormat="1" applyFont="1" applyBorder="1" applyAlignment="1">
      <alignment horizontal="center" vertical="center"/>
    </xf>
    <xf numFmtId="0" fontId="0" fillId="0" borderId="7" xfId="0" applyBorder="1"/>
    <xf numFmtId="3" fontId="10" fillId="0" borderId="1" xfId="0" applyNumberFormat="1" applyFont="1" applyBorder="1" applyAlignment="1">
      <alignment horizontal="center"/>
    </xf>
    <xf numFmtId="0" fontId="4" fillId="0" borderId="1" xfId="0" applyFont="1" applyBorder="1" applyAlignment="1">
      <alignment horizontal="center" vertical="center"/>
    </xf>
    <xf numFmtId="0" fontId="4" fillId="17" borderId="1" xfId="0" applyFont="1" applyFill="1" applyBorder="1" applyAlignment="1">
      <alignment horizontal="center" vertical="center"/>
    </xf>
    <xf numFmtId="0" fontId="10" fillId="48" borderId="1" xfId="0" applyFont="1" applyFill="1" applyBorder="1" applyAlignment="1">
      <alignment horizontal="center" vertical="center"/>
    </xf>
    <xf numFmtId="0" fontId="10" fillId="20" borderId="1" xfId="0" applyFont="1" applyFill="1" applyBorder="1" applyAlignment="1">
      <alignment horizontal="left" vertical="center"/>
    </xf>
    <xf numFmtId="3" fontId="10" fillId="20" borderId="1" xfId="0" applyNumberFormat="1" applyFont="1" applyFill="1" applyBorder="1" applyAlignment="1">
      <alignment horizontal="center" vertical="center"/>
    </xf>
    <xf numFmtId="3" fontId="10" fillId="16" borderId="1" xfId="0" applyNumberFormat="1" applyFont="1" applyFill="1" applyBorder="1" applyAlignment="1">
      <alignment horizontal="center" vertical="center"/>
    </xf>
    <xf numFmtId="0" fontId="0" fillId="0" borderId="4" xfId="0" applyBorder="1"/>
    <xf numFmtId="0" fontId="10" fillId="21" borderId="1" xfId="0" applyFont="1" applyFill="1" applyBorder="1" applyAlignment="1">
      <alignment horizontal="center" vertical="center"/>
    </xf>
    <xf numFmtId="3" fontId="10" fillId="22" borderId="1" xfId="0" applyNumberFormat="1" applyFont="1" applyFill="1" applyBorder="1" applyAlignment="1">
      <alignment horizontal="center" vertical="center"/>
    </xf>
    <xf numFmtId="0" fontId="10" fillId="22" borderId="1" xfId="0" applyFont="1" applyFill="1" applyBorder="1" applyAlignment="1">
      <alignment horizontal="left" vertical="center"/>
    </xf>
    <xf numFmtId="3" fontId="10" fillId="0" borderId="0" xfId="0" applyNumberFormat="1" applyFont="1" applyAlignment="1">
      <alignment horizontal="center" vertical="center"/>
    </xf>
    <xf numFmtId="0" fontId="10" fillId="20" borderId="2"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1" xfId="0" applyFont="1" applyFill="1" applyBorder="1" applyAlignment="1">
      <alignment horizontal="center" vertical="center"/>
    </xf>
    <xf numFmtId="0" fontId="10" fillId="46" borderId="1" xfId="0" applyFont="1" applyFill="1" applyBorder="1" applyAlignment="1">
      <alignment horizontal="center" vertical="center"/>
    </xf>
    <xf numFmtId="3" fontId="10" fillId="46" borderId="1" xfId="0" applyNumberFormat="1" applyFont="1" applyFill="1" applyBorder="1" applyAlignment="1">
      <alignment horizontal="center" vertical="center"/>
    </xf>
    <xf numFmtId="0" fontId="10" fillId="46" borderId="1" xfId="0" applyFont="1" applyFill="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center" vertical="center"/>
    </xf>
    <xf numFmtId="0" fontId="10" fillId="15" borderId="1" xfId="0" applyFont="1" applyFill="1" applyBorder="1" applyAlignment="1">
      <alignment horizontal="center" vertical="center"/>
    </xf>
    <xf numFmtId="0" fontId="10" fillId="7" borderId="1" xfId="0" applyFont="1" applyFill="1" applyBorder="1" applyAlignment="1">
      <alignment horizontal="left" vertical="center"/>
    </xf>
    <xf numFmtId="3" fontId="10" fillId="7" borderId="1" xfId="0" applyNumberFormat="1" applyFont="1" applyFill="1" applyBorder="1" applyAlignment="1">
      <alignment horizontal="center" vertical="center"/>
    </xf>
    <xf numFmtId="0" fontId="0" fillId="0" borderId="9" xfId="0" applyBorder="1"/>
    <xf numFmtId="0" fontId="10" fillId="19" borderId="14" xfId="0" applyFont="1" applyFill="1" applyBorder="1" applyAlignment="1">
      <alignment horizontal="center" vertical="center"/>
    </xf>
    <xf numFmtId="0" fontId="10" fillId="19" borderId="7" xfId="0" applyFont="1" applyFill="1" applyBorder="1" applyAlignment="1">
      <alignment horizontal="center" vertical="center"/>
    </xf>
    <xf numFmtId="3" fontId="10" fillId="15" borderId="1" xfId="0" applyNumberFormat="1" applyFont="1" applyFill="1" applyBorder="1" applyAlignment="1">
      <alignment horizontal="center" vertical="center"/>
    </xf>
    <xf numFmtId="0" fontId="11" fillId="0" borderId="0" xfId="0" applyFont="1" applyAlignment="1">
      <alignment horizontal="center" vertical="center"/>
    </xf>
    <xf numFmtId="0" fontId="10" fillId="7" borderId="1" xfId="0" applyFont="1" applyFill="1" applyBorder="1" applyAlignment="1">
      <alignment horizontal="center" vertical="center"/>
    </xf>
    <xf numFmtId="0" fontId="10" fillId="15" borderId="1" xfId="0" applyFont="1" applyFill="1" applyBorder="1" applyAlignment="1">
      <alignment horizontal="left" vertical="center"/>
    </xf>
    <xf numFmtId="165" fontId="10" fillId="0" borderId="5" xfId="0" applyNumberFormat="1" applyFont="1" applyBorder="1" applyAlignment="1">
      <alignment horizontal="center"/>
    </xf>
    <xf numFmtId="0" fontId="15" fillId="0" borderId="7" xfId="0" applyFont="1" applyBorder="1" applyAlignment="1">
      <alignment horizontal="center" vertical="center"/>
    </xf>
    <xf numFmtId="3" fontId="10" fillId="14" borderId="1" xfId="0" applyNumberFormat="1" applyFont="1" applyFill="1" applyBorder="1" applyAlignment="1">
      <alignment horizontal="center" vertical="center"/>
    </xf>
    <xf numFmtId="3" fontId="10" fillId="18" borderId="1" xfId="0" applyNumberFormat="1" applyFont="1" applyFill="1" applyBorder="1" applyAlignment="1">
      <alignment horizontal="center" vertical="center"/>
    </xf>
    <xf numFmtId="3" fontId="10" fillId="14" borderId="1" xfId="0" applyNumberFormat="1" applyFont="1" applyFill="1" applyBorder="1" applyAlignment="1">
      <alignment horizontal="left" vertical="center"/>
    </xf>
    <xf numFmtId="0" fontId="0" fillId="0" borderId="1" xfId="0" applyBorder="1"/>
    <xf numFmtId="0" fontId="10" fillId="14" borderId="1" xfId="0" applyFont="1" applyFill="1" applyBorder="1" applyAlignment="1">
      <alignment horizontal="left" vertical="center"/>
    </xf>
    <xf numFmtId="0" fontId="12" fillId="0" borderId="1" xfId="0" applyFont="1" applyBorder="1" applyAlignment="1">
      <alignment horizontal="center" vertical="top" wrapText="1"/>
    </xf>
    <xf numFmtId="0" fontId="10" fillId="14" borderId="1" xfId="0" applyFont="1" applyFill="1" applyBorder="1" applyAlignment="1">
      <alignment horizontal="center" vertical="center"/>
    </xf>
    <xf numFmtId="164" fontId="10" fillId="0" borderId="5" xfId="0" applyNumberFormat="1" applyFont="1" applyBorder="1" applyAlignment="1">
      <alignment horizontal="left" vertical="center" indent="15"/>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51" borderId="1" xfId="0" applyFont="1" applyFill="1" applyBorder="1" applyAlignment="1">
      <alignment horizontal="center" vertical="center"/>
    </xf>
    <xf numFmtId="3" fontId="10" fillId="51" borderId="1" xfId="0" applyNumberFormat="1" applyFont="1" applyFill="1" applyBorder="1" applyAlignment="1">
      <alignment horizontal="center" vertical="center"/>
    </xf>
    <xf numFmtId="0" fontId="10" fillId="0" borderId="9" xfId="0" applyFont="1" applyBorder="1" applyAlignment="1">
      <alignment horizontal="center"/>
    </xf>
    <xf numFmtId="0" fontId="10" fillId="0" borderId="6" xfId="0" applyFont="1" applyBorder="1" applyAlignment="1">
      <alignment horizontal="center"/>
    </xf>
    <xf numFmtId="165" fontId="34" fillId="0" borderId="0" xfId="0" applyNumberFormat="1" applyFont="1" applyAlignment="1">
      <alignment horizontal="left" vertical="center"/>
    </xf>
    <xf numFmtId="165" fontId="25"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8" fillId="0" borderId="0" xfId="0" applyNumberFormat="1" applyFont="1" applyAlignment="1">
      <alignment horizontal="center" vertical="center"/>
    </xf>
    <xf numFmtId="165" fontId="28" fillId="0" borderId="0" xfId="0" applyNumberFormat="1" applyFont="1" applyAlignment="1">
      <alignment horizontal="left" vertical="center"/>
    </xf>
    <xf numFmtId="165" fontId="28" fillId="0" borderId="1" xfId="0" applyNumberFormat="1" applyFont="1" applyBorder="1" applyAlignment="1">
      <alignment horizontal="left" vertical="center"/>
    </xf>
    <xf numFmtId="165" fontId="27" fillId="0" borderId="7" xfId="0" applyNumberFormat="1" applyFont="1" applyBorder="1" applyAlignment="1">
      <alignment horizontal="center" vertical="center"/>
    </xf>
    <xf numFmtId="165" fontId="29" fillId="0" borderId="0" xfId="0" applyNumberFormat="1" applyFont="1" applyAlignment="1">
      <alignment horizontal="left" vertical="center"/>
    </xf>
    <xf numFmtId="165" fontId="30" fillId="0" borderId="0" xfId="0" applyNumberFormat="1" applyFont="1" applyAlignment="1">
      <alignment horizontal="left" vertical="center"/>
    </xf>
    <xf numFmtId="165" fontId="25" fillId="0" borderId="0" xfId="0" applyNumberFormat="1" applyFont="1" applyAlignment="1">
      <alignment horizontal="center" vertical="center"/>
    </xf>
    <xf numFmtId="4" fontId="39" fillId="3" borderId="1" xfId="0" applyNumberFormat="1" applyFont="1" applyFill="1" applyBorder="1" applyAlignment="1">
      <alignment horizontal="center" vertical="center"/>
    </xf>
    <xf numFmtId="4" fontId="39" fillId="0" borderId="1" xfId="0" applyNumberFormat="1" applyFont="1" applyBorder="1" applyAlignment="1">
      <alignment horizontal="center" vertical="center"/>
    </xf>
    <xf numFmtId="0" fontId="36" fillId="3" borderId="1" xfId="0" applyFont="1" applyFill="1" applyBorder="1" applyAlignment="1">
      <alignment horizontal="left" vertical="center"/>
    </xf>
    <xf numFmtId="0" fontId="36" fillId="0" borderId="1" xfId="0" applyFont="1" applyBorder="1" applyAlignment="1">
      <alignment horizontal="left" vertical="center"/>
    </xf>
    <xf numFmtId="3" fontId="36" fillId="2" borderId="1" xfId="0" applyNumberFormat="1" applyFont="1" applyFill="1" applyBorder="1" applyAlignment="1">
      <alignment horizontal="center" vertical="center"/>
    </xf>
    <xf numFmtId="3" fontId="36" fillId="0" borderId="1" xfId="0" applyNumberFormat="1" applyFont="1" applyBorder="1" applyAlignment="1">
      <alignment horizontal="center" vertical="center"/>
    </xf>
    <xf numFmtId="4" fontId="36" fillId="3" borderId="1" xfId="0" applyNumberFormat="1" applyFont="1" applyFill="1" applyBorder="1" applyAlignment="1">
      <alignment horizontal="center" vertical="center"/>
    </xf>
    <xf numFmtId="4" fontId="38" fillId="0" borderId="1" xfId="0" applyNumberFormat="1" applyFont="1" applyBorder="1" applyAlignment="1">
      <alignment horizontal="center" vertical="center"/>
    </xf>
    <xf numFmtId="0" fontId="36" fillId="3" borderId="1" xfId="0" applyFont="1" applyFill="1" applyBorder="1" applyAlignment="1">
      <alignment vertical="center"/>
    </xf>
    <xf numFmtId="4" fontId="36"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3" fontId="36" fillId="2" borderId="1" xfId="0" applyNumberFormat="1" applyFont="1" applyFill="1" applyBorder="1" applyAlignment="1">
      <alignment horizontal="center"/>
    </xf>
    <xf numFmtId="0" fontId="36" fillId="3" borderId="1" xfId="0" applyFont="1" applyFill="1" applyBorder="1" applyAlignment="1">
      <alignment horizontal="center" vertical="center"/>
    </xf>
    <xf numFmtId="3" fontId="36" fillId="0" borderId="1" xfId="0" applyNumberFormat="1" applyFont="1" applyBorder="1" applyAlignment="1">
      <alignment horizontal="center"/>
    </xf>
    <xf numFmtId="0" fontId="0" fillId="0" borderId="1" xfId="0" applyBorder="1" applyAlignment="1">
      <alignment horizontal="center" vertical="center"/>
    </xf>
    <xf numFmtId="2" fontId="12" fillId="0" borderId="1" xfId="0" applyNumberFormat="1" applyFont="1" applyBorder="1" applyAlignment="1">
      <alignment horizontal="center" vertical="center"/>
    </xf>
    <xf numFmtId="3" fontId="36" fillId="4"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2" fontId="12" fillId="4" borderId="1" xfId="0" applyNumberFormat="1" applyFont="1" applyFill="1" applyBorder="1" applyAlignment="1">
      <alignment horizontal="center" vertical="center"/>
    </xf>
    <xf numFmtId="3" fontId="36" fillId="4" borderId="1" xfId="0" applyNumberFormat="1" applyFont="1" applyFill="1" applyBorder="1" applyAlignment="1">
      <alignment horizontal="center"/>
    </xf>
    <xf numFmtId="0" fontId="11" fillId="0" borderId="1" xfId="0" applyFont="1" applyBorder="1" applyAlignment="1">
      <alignment horizontal="center" vertical="center"/>
    </xf>
    <xf numFmtId="164" fontId="36" fillId="0" borderId="1" xfId="0" applyNumberFormat="1" applyFont="1" applyBorder="1" applyAlignment="1">
      <alignment horizontal="center" vertical="center"/>
    </xf>
    <xf numFmtId="0" fontId="36" fillId="4" borderId="1" xfId="0" applyFont="1" applyFill="1" applyBorder="1" applyAlignment="1">
      <alignment horizontal="center" vertical="center"/>
    </xf>
    <xf numFmtId="0" fontId="36" fillId="14" borderId="1" xfId="0" applyFont="1" applyFill="1" applyBorder="1" applyAlignment="1">
      <alignment horizontal="center" vertical="center"/>
    </xf>
    <xf numFmtId="0" fontId="0" fillId="0" borderId="11" xfId="0" applyBorder="1"/>
    <xf numFmtId="3" fontId="12" fillId="14" borderId="1" xfId="0" applyNumberFormat="1" applyFont="1" applyFill="1" applyBorder="1" applyAlignment="1">
      <alignment horizontal="center" vertical="center"/>
    </xf>
    <xf numFmtId="167" fontId="36" fillId="0" borderId="9" xfId="0" applyNumberFormat="1" applyFont="1" applyBorder="1" applyAlignment="1">
      <alignment horizontal="left" vertical="center"/>
    </xf>
    <xf numFmtId="0" fontId="36" fillId="43" borderId="1" xfId="0" applyFont="1" applyFill="1" applyBorder="1" applyAlignment="1">
      <alignment horizontal="center"/>
    </xf>
    <xf numFmtId="172" fontId="36" fillId="43" borderId="1" xfId="0" applyNumberFormat="1" applyFont="1" applyFill="1" applyBorder="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72" fontId="0" fillId="0" borderId="1" xfId="0" applyNumberFormat="1" applyBorder="1" applyAlignment="1">
      <alignment horizontal="center" vertical="center"/>
    </xf>
    <xf numFmtId="0" fontId="10" fillId="0" borderId="1" xfId="0" applyFont="1" applyBorder="1" applyAlignment="1">
      <alignment horizontal="center" vertical="center" textRotation="90"/>
    </xf>
    <xf numFmtId="3" fontId="11" fillId="15" borderId="1" xfId="0" applyNumberFormat="1" applyFont="1" applyFill="1" applyBorder="1" applyAlignment="1">
      <alignment horizontal="center" vertical="center"/>
    </xf>
    <xf numFmtId="3" fontId="11" fillId="16"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3" fontId="11" fillId="28" borderId="1" xfId="0" applyNumberFormat="1" applyFont="1" applyFill="1" applyBorder="1" applyAlignment="1">
      <alignment horizontal="center" vertical="center"/>
    </xf>
    <xf numFmtId="3" fontId="11" fillId="14" borderId="1" xfId="0" applyNumberFormat="1" applyFont="1" applyFill="1" applyBorder="1" applyAlignment="1">
      <alignment horizontal="center"/>
    </xf>
    <xf numFmtId="3" fontId="11" fillId="0" borderId="1" xfId="0" applyNumberFormat="1" applyFont="1" applyBorder="1" applyAlignment="1">
      <alignment horizontal="center"/>
    </xf>
    <xf numFmtId="0" fontId="18" fillId="10" borderId="0" xfId="0" applyFont="1" applyFill="1" applyAlignment="1">
      <alignment horizontal="center" vertical="center"/>
    </xf>
    <xf numFmtId="3" fontId="11" fillId="8"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BBE33D"/>
      <rgbColor rgb="FFF2F2F2"/>
      <rgbColor rgb="FFFFFF00"/>
      <rgbColor rgb="FFFFBEEC"/>
      <rgbColor rgb="FFBDD7EE"/>
      <rgbColor rgb="FFFFDBB6"/>
      <rgbColor rgb="FFD4EA6B"/>
      <rgbColor rgb="FFFFFF6D"/>
      <rgbColor rgb="FFC4BD97"/>
      <rgbColor rgb="FFFCD5B5"/>
      <rgbColor rgb="FFC3D69B"/>
      <rgbColor rgb="FFBFBFBF"/>
      <rgbColor rgb="FF808080"/>
      <rgbColor rgb="FF95B3D7"/>
      <rgbColor rgb="FFE6B9B8"/>
      <rgbColor rgb="FFFFF5CE"/>
      <rgbColor rgb="FFDCE6F2"/>
      <rgbColor rgb="FFF2DCDB"/>
      <rgbColor rgb="FFF4B084"/>
      <rgbColor rgb="FF0066B3"/>
      <rgbColor rgb="FFC9D9F3"/>
      <rgbColor rgb="FFFFFF66"/>
      <rgbColor rgb="FFF2CBF8"/>
      <rgbColor rgb="FFFFFF38"/>
      <rgbColor rgb="FFC6E0B4"/>
      <rgbColor rgb="FFFFD7D7"/>
      <rgbColor rgb="FFFFE699"/>
      <rgbColor rgb="FFCCCCCC"/>
      <rgbColor rgb="FFFFF2CC"/>
      <rgbColor rgb="FFB4C7DC"/>
      <rgbColor rgb="FFEEEEEE"/>
      <rgbColor rgb="FFE2EFDA"/>
      <rgbColor rgb="FFFFFFA6"/>
      <rgbColor rgb="FFB4C6E7"/>
      <rgbColor rgb="FFFFA6A6"/>
      <rgbColor rgb="FFB2B2B2"/>
      <rgbColor rgb="FFF8CBAD"/>
      <rgbColor rgb="FFB3CAC7"/>
      <rgbColor rgb="FF729FCF"/>
      <rgbColor rgb="FF81D41A"/>
      <rgbColor rgb="FFFFD74C"/>
      <rgbColor rgb="FFBF8F00"/>
      <rgbColor rgb="FFC65911"/>
      <rgbColor rgb="FF666666"/>
      <rgbColor rgb="FF999999"/>
      <rgbColor rgb="FFD9E1F2"/>
      <rgbColor rgb="FF92D050"/>
      <rgbColor rgb="FFFFE994"/>
      <rgbColor rgb="FFD7E4BD"/>
      <rgbColor rgb="FFFFD966"/>
      <rgbColor rgb="FFFFB66C"/>
      <rgbColor rgb="FFD9D9D9"/>
      <rgbColor rgb="FF5A2525"/>
      <rgbColor rgb="00003366"/>
      <rgbColor rgb="00339966"/>
      <rgbColor rgb="00003300"/>
      <rgbColor rgb="00333300"/>
      <rgbColor rgb="00993300"/>
      <rgbColor rgb="00993366"/>
      <rgbColor rgb="00333399"/>
      <rgbColor rgb="00333333"/>
    </indexedColors>
    <mruColors>
      <color rgb="FFFF41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zoomScale="60" zoomScaleNormal="60" workbookViewId="0">
      <selection activeCell="U4" sqref="U3:U4"/>
    </sheetView>
  </sheetViews>
  <sheetFormatPr baseColWidth="10" defaultColWidth="10.5" defaultRowHeight="18"/>
  <cols>
    <col min="1" max="1" width="8.5" style="4" customWidth="1"/>
    <col min="2" max="2" width="32.5" style="5" customWidth="1"/>
    <col min="3" max="3" width="0.5" style="5" customWidth="1"/>
    <col min="4" max="6" width="10.5" style="6"/>
    <col min="7" max="7" width="1.33203125" style="6" customWidth="1"/>
    <col min="8" max="8" width="10.5" style="6"/>
    <col min="9" max="9" width="1" style="6" customWidth="1"/>
    <col min="10" max="11" width="10.5" style="6"/>
    <col min="12" max="12" width="12.1640625" style="6" customWidth="1"/>
    <col min="13" max="14" width="9" style="6" customWidth="1"/>
    <col min="15" max="17" width="10.5" style="6"/>
    <col min="18" max="18" width="9.33203125" style="6" customWidth="1"/>
    <col min="19" max="20" width="10.5" style="6"/>
    <col min="21" max="21" width="8.1640625" style="6" customWidth="1"/>
    <col min="22" max="22" width="1.5" style="6" customWidth="1"/>
    <col min="23" max="25" width="10.5" style="6"/>
    <col min="26" max="26" width="2" style="6" customWidth="1"/>
    <col min="27" max="28" width="10.5" style="6"/>
    <col min="29" max="29" width="2" style="6" customWidth="1"/>
    <col min="30" max="32" width="10" style="6" hidden="1" customWidth="1"/>
    <col min="33" max="33" width="10.5" style="6"/>
    <col min="34" max="34" width="9" style="6" bestFit="1" customWidth="1"/>
    <col min="35" max="35" width="0.83203125" style="6" customWidth="1"/>
    <col min="36" max="36" width="1" style="6" customWidth="1"/>
    <col min="37" max="37" width="2" style="6" hidden="1" customWidth="1"/>
    <col min="38" max="38" width="1.33203125" style="6" customWidth="1"/>
    <col min="39" max="39" width="2" style="6" hidden="1" customWidth="1"/>
    <col min="40" max="46" width="11.1640625" style="6" hidden="1" customWidth="1"/>
    <col min="47" max="47" width="6" style="6" bestFit="1" customWidth="1"/>
    <col min="48" max="49" width="10.5" style="6"/>
    <col min="50" max="50" width="10" style="6" customWidth="1"/>
    <col min="51" max="58" width="10.5" style="6"/>
    <col min="59" max="59" width="0.5" style="6" customWidth="1"/>
    <col min="60" max="60" width="14.33203125" style="4" customWidth="1"/>
    <col min="61" max="61" width="10.5" style="7"/>
    <col min="62" max="1024" width="10.5" style="4"/>
  </cols>
  <sheetData>
    <row r="1" spans="1:68" ht="94.5" customHeight="1">
      <c r="B1" s="530">
        <f ca="1">TODAY()+1</f>
        <v>45896</v>
      </c>
      <c r="C1" s="8"/>
      <c r="D1" s="564" t="s">
        <v>0</v>
      </c>
      <c r="E1" s="565"/>
      <c r="F1" s="566"/>
      <c r="G1" s="504" t="s">
        <v>1</v>
      </c>
      <c r="H1" s="560" t="s">
        <v>2</v>
      </c>
      <c r="I1" s="567"/>
      <c r="J1" s="564" t="s">
        <v>3</v>
      </c>
      <c r="K1" s="566"/>
      <c r="L1" s="521" t="s">
        <v>407</v>
      </c>
      <c r="M1" s="556" t="s">
        <v>408</v>
      </c>
      <c r="N1" s="557"/>
      <c r="O1" s="564" t="s">
        <v>4</v>
      </c>
      <c r="P1" s="566"/>
      <c r="Q1" s="527" t="s">
        <v>5</v>
      </c>
      <c r="R1" s="476" t="s">
        <v>410</v>
      </c>
      <c r="S1" s="560" t="s">
        <v>6</v>
      </c>
      <c r="T1" s="560"/>
      <c r="U1" s="472" t="s">
        <v>412</v>
      </c>
      <c r="W1" s="561" t="s">
        <v>7</v>
      </c>
      <c r="X1" s="561"/>
      <c r="Y1" s="561"/>
      <c r="AA1" s="560" t="s">
        <v>8</v>
      </c>
      <c r="AB1" s="560"/>
      <c r="AD1" s="562"/>
      <c r="AE1" s="562"/>
      <c r="AG1" s="560" t="s">
        <v>9</v>
      </c>
      <c r="AH1" s="560"/>
      <c r="AI1" s="473"/>
      <c r="AJ1" s="474" t="s">
        <v>10</v>
      </c>
      <c r="AL1" s="473" t="s">
        <v>393</v>
      </c>
      <c r="AN1" s="475"/>
      <c r="AP1" s="563"/>
      <c r="AQ1" s="563"/>
      <c r="AR1" s="476"/>
      <c r="AS1" s="476"/>
      <c r="AT1" s="476"/>
      <c r="AU1" s="477" t="s">
        <v>12</v>
      </c>
      <c r="AV1" s="478" t="s">
        <v>13</v>
      </c>
      <c r="AW1" s="528" t="s">
        <v>13</v>
      </c>
      <c r="AX1" s="538" t="s">
        <v>404</v>
      </c>
      <c r="AY1" s="536" t="s">
        <v>14</v>
      </c>
      <c r="AZ1" s="479" t="s">
        <v>40</v>
      </c>
      <c r="BA1" s="480" t="s">
        <v>16</v>
      </c>
      <c r="BB1" s="481" t="s">
        <v>17</v>
      </c>
      <c r="BC1" s="558" t="s">
        <v>18</v>
      </c>
      <c r="BD1" s="558" t="s">
        <v>18</v>
      </c>
      <c r="BE1" s="482" t="s">
        <v>19</v>
      </c>
      <c r="BF1" s="469" t="s">
        <v>20</v>
      </c>
      <c r="BG1" s="9"/>
      <c r="BI1" s="10" t="s">
        <v>21</v>
      </c>
      <c r="BJ1" s="11" t="s">
        <v>22</v>
      </c>
    </row>
    <row r="2" spans="1:68" ht="17.25" customHeight="1">
      <c r="B2" s="12"/>
      <c r="C2" s="12"/>
      <c r="D2" s="506" t="s">
        <v>23</v>
      </c>
      <c r="E2" s="483" t="s">
        <v>24</v>
      </c>
      <c r="F2" s="507" t="s">
        <v>25</v>
      </c>
      <c r="G2" s="484" t="s">
        <v>23</v>
      </c>
      <c r="H2" s="483" t="s">
        <v>23</v>
      </c>
      <c r="J2" s="506" t="s">
        <v>23</v>
      </c>
      <c r="K2" s="507" t="s">
        <v>24</v>
      </c>
      <c r="L2" s="522" t="s">
        <v>23</v>
      </c>
      <c r="M2" s="506" t="s">
        <v>23</v>
      </c>
      <c r="N2" s="525" t="s">
        <v>24</v>
      </c>
      <c r="O2" s="506" t="s">
        <v>23</v>
      </c>
      <c r="P2" s="507" t="s">
        <v>24</v>
      </c>
      <c r="Q2" s="484" t="s">
        <v>23</v>
      </c>
      <c r="R2" s="6" t="s">
        <v>23</v>
      </c>
      <c r="S2" s="483" t="s">
        <v>23</v>
      </c>
      <c r="T2" s="483" t="s">
        <v>24</v>
      </c>
      <c r="U2" s="6" t="s">
        <v>23</v>
      </c>
      <c r="W2" s="485" t="s">
        <v>23</v>
      </c>
      <c r="X2" s="485" t="s">
        <v>24</v>
      </c>
      <c r="Y2" s="485" t="s">
        <v>25</v>
      </c>
      <c r="AA2" s="483" t="s">
        <v>23</v>
      </c>
      <c r="AB2" s="483" t="s">
        <v>24</v>
      </c>
      <c r="AD2" s="483"/>
      <c r="AE2" s="483"/>
      <c r="AG2" s="483" t="s">
        <v>23</v>
      </c>
      <c r="AH2" s="483" t="s">
        <v>24</v>
      </c>
      <c r="AU2" s="486" t="s">
        <v>23</v>
      </c>
      <c r="AV2" s="486" t="s">
        <v>23</v>
      </c>
      <c r="AW2" s="529" t="s">
        <v>25</v>
      </c>
      <c r="AX2" s="539"/>
      <c r="AY2" s="537"/>
      <c r="AZ2" s="485"/>
      <c r="BA2" s="468"/>
      <c r="BB2" s="485"/>
      <c r="BC2" s="485" t="s">
        <v>23</v>
      </c>
      <c r="BD2" s="485" t="s">
        <v>24</v>
      </c>
      <c r="BE2" s="485"/>
      <c r="BF2" s="485"/>
    </row>
    <row r="3" spans="1:68" ht="46" customHeight="1">
      <c r="B3" s="13" t="str">
        <f>cp_bl!L2</f>
        <v/>
      </c>
      <c r="C3" s="12"/>
      <c r="D3" s="508">
        <f>SUMIFS(cp_cmd!$G:$G,cp_cmd!$D:$D,"="&amp;$B3,cp_cmd!$I:$I,"="&amp;D$1,cp_cmd!$J:$J,"=500g")</f>
        <v>0</v>
      </c>
      <c r="E3" s="487">
        <f>SUMIFS(cp_cmd!$G:$G,cp_cmd!$D:$D,"="&amp;$B3,cp_cmd!$I:$I,"="&amp;D$1,cp_cmd!$J:$J,"=1000g")</f>
        <v>0</v>
      </c>
      <c r="F3" s="509">
        <f>SUMIFS(cp_cmd!$G:$G,cp_cmd!$D:$D,"="&amp;$B3,cp_cmd!$I:$I,"="&amp;D$1,cp_cmd!$J:$J,"=3000g")</f>
        <v>0</v>
      </c>
      <c r="G3" s="487">
        <f>SUMIFS(cp_cmd!$G:$G,cp_cmd!$D:$D,"="&amp;$B3,cp_cmd!$I:$I,"="&amp;G$1,cp_cmd!$J:$J,"=500g")</f>
        <v>0</v>
      </c>
      <c r="H3" s="14">
        <f>SUMIFS(cp_cmd!$G:$G,cp_cmd!$D:$D,"="&amp;$B3,cp_cmd!$I:$I,"="&amp;H$1,cp_cmd!$J:$J,"=500g")</f>
        <v>0</v>
      </c>
      <c r="I3" s="488"/>
      <c r="J3" s="508">
        <f>SUMIFS(cp_cmd!$G:$G,cp_cmd!$D:$D,"="&amp;$B3,cp_cmd!$I:$I,"="&amp;J$1,cp_cmd!$J:$J,"=500g")</f>
        <v>0</v>
      </c>
      <c r="K3" s="510">
        <f>SUMIFS(cp_cmd!$G:$G,cp_cmd!$D:$D,"="&amp;$B3,cp_cmd!$I:$I,"="&amp;J$1,cp_cmd!$J:$J,"=1000g")</f>
        <v>0</v>
      </c>
      <c r="L3" s="523">
        <f>SUMIFS(cp_cmd!$G:$G,cp_cmd!$D:$D,"="&amp;$B3,cp_cmd!$I:$I,"="&amp;L$1,cp_cmd!$J:$J,"=260g")</f>
        <v>0</v>
      </c>
      <c r="M3" s="508">
        <f>SUMIFS(cp_cmd!$G:$G,cp_cmd!$D:$D,"="&amp;$B3,cp_cmd!$I:$I,"="&amp;M$1,cp_cmd!$J:$J,"=500g")</f>
        <v>0</v>
      </c>
      <c r="N3" s="526">
        <f>SUMIFS(cp_cmd!$G:$G,cp_cmd!$D:$D,"="&amp;$B3,cp_cmd!$I:$I,"="&amp;M$1,cp_cmd!$J:$J,"=1000g")</f>
        <v>0</v>
      </c>
      <c r="O3" s="508">
        <f>SUMIFS(cp_cmd!$G:$G,cp_cmd!$D:$D,"="&amp;$B3,cp_cmd!$I:$I,"="&amp;O$1,cp_cmd!$J:$J,"=500g")</f>
        <v>0</v>
      </c>
      <c r="P3" s="510">
        <f>SUMIFS(cp_cmd!$G:$G,cp_cmd!$D:$D,"="&amp;$B3,cp_cmd!$I:$I,"="&amp;O$1,cp_cmd!$J:$J,"=1000g")</f>
        <v>0</v>
      </c>
      <c r="Q3" s="487">
        <f>SUMIFS(cp_cmd!$G:$G,cp_cmd!$D:$D,"="&amp;$B3,cp_cmd!$I:$I,"="&amp;Q$1,cp_cmd!$J:$J,"=500g")</f>
        <v>0</v>
      </c>
      <c r="R3" s="487">
        <f>SUMIFS(cp_cmd!$G:$G,cp_cmd!$D:$D,"="&amp;$B3,cp_cmd!$I:$I,"="&amp;R$1,cp_cmd!$J:$J,"=500g")</f>
        <v>0</v>
      </c>
      <c r="S3" s="14">
        <f>SUMIFS(cp_cmd!$G:$G,cp_cmd!$D:$D,"="&amp;$B3,cp_cmd!$I:$I,"="&amp;S$1,cp_cmd!$J:$J,"=500g")</f>
        <v>0</v>
      </c>
      <c r="T3" s="14">
        <f>SUMIFS(cp_cmd!$G:$G,cp_cmd!$D:$D,"="&amp;$B3,cp_cmd!$I:$I,"="&amp;S$1,cp_cmd!$J:$J,"=1000g")</f>
        <v>0</v>
      </c>
      <c r="U3" s="488">
        <f>SUMIFS(cp_cmd!$G:$G,cp_cmd!$D:$D,"="&amp;$B3,cp_cmd!$I:$I,"="&amp;U$1,cp_cmd!$J:$J,"=500g")</f>
        <v>0</v>
      </c>
      <c r="V3" s="488"/>
      <c r="W3" s="489">
        <f>SUMIFS(cp_cmd!$G:$G,cp_cmd!$D:$D,"="&amp;$B3,cp_cmd!$I:$I,"="&amp;W$1,cp_cmd!$J:$J,"=500g")</f>
        <v>0</v>
      </c>
      <c r="X3" s="489">
        <f>SUMIFS(cp_cmd!$G:$G,cp_cmd!$D:$D,"="&amp;$B3,cp_cmd!$I:$I,"="&amp;W$1,cp_cmd!$J:$J,"=1000g")</f>
        <v>0</v>
      </c>
      <c r="Y3" s="489">
        <f>SUMIFS(cp_cmd!$G:$G,cp_cmd!$D:$D,"="&amp;$B3,cp_cmd!$I:$I,"="&amp;W$1,cp_cmd!$J:$J,"=3000g")</f>
        <v>0</v>
      </c>
      <c r="Z3" s="488"/>
      <c r="AA3" s="14">
        <f>SUMIFS(cp_cmd!$G:$G,cp_cmd!$D:$D,"="&amp;$B3,cp_cmd!$I:$I,"="&amp;AA$1,cp_cmd!$J:$J,"=500g")</f>
        <v>0</v>
      </c>
      <c r="AB3" s="14">
        <f>SUMIFS(cp_cmd!$G:$G,cp_cmd!$D:$D,"="&amp;$B3,cp_cmd!$I:$I,"="&amp;AA$1,cp_cmd!$J:$J,"=1000g")</f>
        <v>0</v>
      </c>
      <c r="AC3" s="488"/>
      <c r="AD3" s="488"/>
      <c r="AE3" s="488"/>
      <c r="AF3" s="488"/>
      <c r="AG3" s="14">
        <f>SUMIFS(cp_cmd!$G:$G,cp_cmd!$D:$D,"="&amp;$B3,cp_cmd!$I:$I,"="&amp;AG$1,cp_cmd!$J:$J,"=500g")</f>
        <v>0</v>
      </c>
      <c r="AH3" s="14">
        <f>SUMIFS(cp_cmd!$G:$G,cp_cmd!$D:$D,"="&amp;$B3,cp_cmd!$I:$I,"="&amp;AG$1,cp_cmd!$J:$J,"=1000g")</f>
        <v>0</v>
      </c>
      <c r="AI3" s="490"/>
      <c r="AJ3" s="488">
        <f>SUMIFS(cp_cmd!$G:$G,cp_cmd!$D:$D,"="&amp;$B3,cp_cmd!$I:$I,"="&amp;AJ$1,cp_cmd!$J:$J,"=500g")</f>
        <v>0</v>
      </c>
      <c r="AK3" s="488"/>
      <c r="AL3" s="488">
        <f>SUMIFS(cp_cmd!$G:$G,cp_cmd!$D:$D,"="&amp;$B3,cp_cmd!$I:$I,"="&amp;AL$1,cp_cmd!$J:$J,"=100g")</f>
        <v>0</v>
      </c>
      <c r="AM3" s="488"/>
      <c r="AN3" s="488"/>
      <c r="AO3" s="488"/>
      <c r="AP3" s="488"/>
      <c r="AQ3" s="488"/>
      <c r="AR3" s="488"/>
      <c r="AS3" s="488"/>
      <c r="AT3" s="488"/>
      <c r="AU3" s="14">
        <f>SUMIFS(cp_cmd!$G:$G,cp_cmd!$D:$D,"="&amp;$B3,cp_cmd!$I:$I,"="&amp;AU$1,cp_cmd!$J:$J,"=500g")</f>
        <v>0</v>
      </c>
      <c r="AV3" s="14">
        <f>SUMIFS(cp_cmd!$G:$G,cp_cmd!$D:$D,"="&amp;$B3,cp_cmd!$I:$I,"="&amp;AV$1,cp_cmd!$J:$J,"=500g")</f>
        <v>0</v>
      </c>
      <c r="AW3" s="490">
        <f>SUMIFS(cp_cmd!$G:$G,cp_cmd!$D:$D,"="&amp;$B3,cp_cmd!$I:$I,"="&amp;AW$1,cp_cmd!$J:$J,"=2000g")</f>
        <v>0</v>
      </c>
      <c r="AX3" s="540">
        <f>SUMIFS(cp_cmd!$G:$G,cp_cmd!$D:$D,"="&amp;$B3,cp_cmd!$I:$I,"="&amp;AX$1,cp_cmd!$J:$J,"=260g")</f>
        <v>0</v>
      </c>
      <c r="AY3" s="505">
        <f>SUMIFS(cp_cmd!$G:$G,cp_cmd!$D:$D,"="&amp;$B3,cp_cmd!$I:$I,"="&amp;AY$1,cp_cmd!$J:$J,"=500g")</f>
        <v>0</v>
      </c>
      <c r="AZ3" s="495">
        <f>SUMIFS(cp_cmd!$G:$G,cp_cmd!$D:$D,"="&amp;$B3,cp_cmd!$I:$I,"="&amp;AZ$1,cp_cmd!$J:$J,"=350g")</f>
        <v>0</v>
      </c>
      <c r="BA3" s="14">
        <f>SUMIFS(cp_cmd!$G:$G,cp_cmd!$D:$D,"="&amp;$B3,cp_cmd!$I:$I,"="&amp;BA$1,cp_cmd!$J:$J,"=150g")+SUMIFS(cp_cmd!$G:$G,cp_cmd!$D:$D,"="&amp;$B3,cp_cmd!$I:$I,"="&amp;BA$1,cp_cmd!$J:$J,"=120g")</f>
        <v>0</v>
      </c>
      <c r="BB3" s="14">
        <f>SUMIFS(cp_cmd!$G:$G,cp_cmd!$D:$D,"="&amp;$B3,cp_cmd!$I:$I,"="&amp;BB$1,cp_cmd!$J:$J,"=150g")+SUMIFS(cp_cmd!$G:$G,cp_cmd!$D:$D,"="&amp;$B3,cp_cmd!$I:$I,"="&amp;BB$1,cp_cmd!$J:$J,"=120g")</f>
        <v>0</v>
      </c>
      <c r="BC3" s="14">
        <f>SUMIFS(cp_cmd!$G:$G,cp_cmd!$D:$D,"="&amp;$B3,cp_cmd!$I:$I,"="&amp;BC$1,cp_cmd!$J:$J,"=150g")</f>
        <v>0</v>
      </c>
      <c r="BD3" s="14">
        <f>SUMIFS(cp_cmd!$G:$G,cp_cmd!$D:$D,"="&amp;$B3,cp_cmd!$I:$I,"="&amp;BD$1,cp_cmd!$J:$J,"=270g")</f>
        <v>0</v>
      </c>
      <c r="BE3" s="489">
        <f>SUMIFS(cp_cmd!$G:$G,cp_cmd!$D:$D,"="&amp;$B3,cp_cmd!$I:$I,"="&amp;BE$1,cp_cmd!$J:$J,"=500g")</f>
        <v>0</v>
      </c>
      <c r="BF3" s="14">
        <f t="shared" ref="BF3:BF38" si="0">SUM(D3:BE3)</f>
        <v>0</v>
      </c>
    </row>
    <row r="4" spans="1:68" s="6" customFormat="1" ht="38.25" customHeight="1">
      <c r="A4" s="4"/>
      <c r="B4" s="15" t="str">
        <f>cp_bl!L3</f>
        <v/>
      </c>
      <c r="C4" s="501"/>
      <c r="D4" s="508">
        <f>SUMIFS(cp_cmd!$G:$G,cp_cmd!$D:$D,"="&amp;$B4,cp_cmd!$I:$I,"="&amp;D$1,cp_cmd!$J:$J,"=500g")</f>
        <v>0</v>
      </c>
      <c r="E4" s="487">
        <f>SUMIFS(cp_cmd!$G:$G,cp_cmd!$D:$D,"="&amp;$B4,cp_cmd!$I:$I,"="&amp;D$1,cp_cmd!$J:$J,"=1000g")</f>
        <v>0</v>
      </c>
      <c r="F4" s="509">
        <f>SUMIFS(cp_cmd!$G:$G,cp_cmd!$D:$D,"="&amp;$B4,cp_cmd!$I:$I,"="&amp;D$1,cp_cmd!$J:$J,"=3000g")</f>
        <v>0</v>
      </c>
      <c r="G4" s="487">
        <f>SUMIFS(cp_cmd!$G:$G,cp_cmd!$D:$D,"="&amp;$B4,cp_cmd!$I:$I,"="&amp;G$1,cp_cmd!$J:$J,"=500g")</f>
        <v>0</v>
      </c>
      <c r="H4" s="14">
        <f>SUMIFS(cp_cmd!$G:$G,cp_cmd!$D:$D,"="&amp;$B4,cp_cmd!$I:$I,"="&amp;H$1,cp_cmd!$J:$J,"=500g")</f>
        <v>0</v>
      </c>
      <c r="I4" s="488"/>
      <c r="J4" s="508">
        <f>SUMIFS(cp_cmd!$G:$G,cp_cmd!$D:$D,"="&amp;$B4,cp_cmd!$I:$I,"="&amp;J$1,cp_cmd!$J:$J,"=500g")</f>
        <v>0</v>
      </c>
      <c r="K4" s="510">
        <f>SUMIFS(cp_cmd!$G:$G,cp_cmd!$D:$D,"="&amp;$B4,cp_cmd!$I:$I,"="&amp;J$1,cp_cmd!$J:$J,"=1000g")</f>
        <v>0</v>
      </c>
      <c r="L4" s="523">
        <f>SUMIFS(cp_cmd!$G:$G,cp_cmd!$D:$D,"="&amp;$B4,cp_cmd!$I:$I,"="&amp;L$1,cp_cmd!$J:$J,"=260g")</f>
        <v>0</v>
      </c>
      <c r="M4" s="508"/>
      <c r="N4" s="526"/>
      <c r="O4" s="508">
        <f>SUMIFS(cp_cmd!$G:$G,cp_cmd!$D:$D,"="&amp;$B4,cp_cmd!$I:$I,"="&amp;O$1,cp_cmd!$J:$J,"=500g")</f>
        <v>0</v>
      </c>
      <c r="P4" s="510">
        <f>SUMIFS(cp_cmd!$G:$G,cp_cmd!$D:$D,"="&amp;$B4,cp_cmd!$I:$I,"="&amp;O$1,cp_cmd!$J:$J,"=1000g")</f>
        <v>0</v>
      </c>
      <c r="Q4" s="487">
        <f>SUMIFS(cp_cmd!$G:$G,cp_cmd!$D:$D,"="&amp;$B4,cp_cmd!$I:$I,"="&amp;Q$1,cp_cmd!$J:$J,"=500g")</f>
        <v>0</v>
      </c>
      <c r="R4" s="487">
        <f>SUMIFS(cp_cmd!$G:$G,cp_cmd!$D:$D,"="&amp;$B4,cp_cmd!$I:$I,"="&amp;R$1,cp_cmd!$J:$J,"=500g")</f>
        <v>0</v>
      </c>
      <c r="S4" s="14">
        <f>SUMIFS(cp_cmd!$G:$G,cp_cmd!$D:$D,"="&amp;$B4,cp_cmd!$I:$I,"="&amp;S$1,cp_cmd!$J:$J,"=500g")</f>
        <v>0</v>
      </c>
      <c r="T4" s="14">
        <f>SUMIFS(cp_cmd!$G:$G,cp_cmd!$D:$D,"="&amp;$B4,cp_cmd!$I:$I,"="&amp;S$1,cp_cmd!$J:$J,"=1000g")</f>
        <v>0</v>
      </c>
      <c r="U4" s="488">
        <f>SUMIFS(cp_cmd!$G:$G,cp_cmd!$D:$D,"="&amp;$B4,cp_cmd!$I:$I,"="&amp;U$1,cp_cmd!$J:$J,"=500g")</f>
        <v>0</v>
      </c>
      <c r="V4" s="488"/>
      <c r="W4" s="489">
        <f>SUMIFS(cp_cmd!$G:$G,cp_cmd!$D:$D,"="&amp;$B4,cp_cmd!$I:$I,"="&amp;W$1,cp_cmd!$J:$J,"=500g")</f>
        <v>0</v>
      </c>
      <c r="X4" s="489">
        <f>SUMIFS(cp_cmd!$G:$G,cp_cmd!$D:$D,"="&amp;$B4,cp_cmd!$I:$I,"="&amp;W$1,cp_cmd!$J:$J,"=1000g")</f>
        <v>0</v>
      </c>
      <c r="Y4" s="489">
        <f>SUMIFS(cp_cmd!$G:$G,cp_cmd!$D:$D,"="&amp;$B4,cp_cmd!$I:$I,"="&amp;W$1,cp_cmd!$J:$J,"=3000g")</f>
        <v>0</v>
      </c>
      <c r="Z4" s="488"/>
      <c r="AA4" s="14">
        <f>SUMIFS(cp_cmd!$G:$G,cp_cmd!$D:$D,"="&amp;$B4,cp_cmd!$I:$I,"="&amp;AA$1,cp_cmd!$J:$J,"=500g")</f>
        <v>0</v>
      </c>
      <c r="AB4" s="14">
        <f>SUMIFS(cp_cmd!$G:$G,cp_cmd!$D:$D,"="&amp;$B4,cp_cmd!$I:$I,"="&amp;AA$1,cp_cmd!$J:$J,"=1000g")</f>
        <v>0</v>
      </c>
      <c r="AC4" s="488"/>
      <c r="AD4" s="488"/>
      <c r="AE4" s="488"/>
      <c r="AF4" s="488"/>
      <c r="AG4" s="14">
        <f>SUMIFS(cp_cmd!$G:$G,cp_cmd!$D:$D,"="&amp;$B4,cp_cmd!$I:$I,"="&amp;AG$1,cp_cmd!$J:$J,"=500g")</f>
        <v>0</v>
      </c>
      <c r="AH4" s="14">
        <f>SUMIFS(cp_cmd!$G:$G,cp_cmd!$D:$D,"="&amp;$B4,cp_cmd!$I:$I,"="&amp;AG$1,cp_cmd!$J:$J,"=1000g")</f>
        <v>0</v>
      </c>
      <c r="AI4" s="490"/>
      <c r="AJ4" s="488">
        <f>SUMIFS(cp_cmd!$G:$G,cp_cmd!$D:$D,"="&amp;$B4,cp_cmd!$I:$I,"="&amp;AJ$1,cp_cmd!$J:$J,"=500g")</f>
        <v>0</v>
      </c>
      <c r="AK4" s="488"/>
      <c r="AL4" s="488">
        <f>SUMIFS(cp_cmd!$G:$G,cp_cmd!$D:$D,"="&amp;$B4,cp_cmd!$I:$I,"="&amp;AL$1,cp_cmd!$J:$J,"=100g")</f>
        <v>0</v>
      </c>
      <c r="AM4" s="488"/>
      <c r="AN4" s="488"/>
      <c r="AO4" s="488"/>
      <c r="AP4" s="488"/>
      <c r="AQ4" s="488"/>
      <c r="AR4" s="488"/>
      <c r="AS4" s="488"/>
      <c r="AT4" s="488"/>
      <c r="AU4" s="14">
        <f>SUMIFS(cp_cmd!$G:$G,cp_cmd!$D:$D,"="&amp;$B4,cp_cmd!$I:$I,"="&amp;AU$1,cp_cmd!$J:$J,"=500g")</f>
        <v>0</v>
      </c>
      <c r="AV4" s="14">
        <f>SUMIFS(cp_cmd!$G:$G,cp_cmd!$D:$D,"="&amp;$B4,cp_cmd!$I:$I,"="&amp;AV$1,cp_cmd!$J:$J,"=500g")</f>
        <v>0</v>
      </c>
      <c r="AW4" s="490">
        <f>SUMIFS(cp_cmd!$G:$G,cp_cmd!$D:$D,"="&amp;$B4,cp_cmd!$I:$I,"="&amp;AW$1,cp_cmd!$J:$J,"=2000g")</f>
        <v>0</v>
      </c>
      <c r="AX4" s="540">
        <f>SUMIFS(cp_cmd!$G:$G,cp_cmd!$D:$D,"="&amp;$B4,cp_cmd!$I:$I,"="&amp;AX$1,cp_cmd!$J:$J,"=260g")</f>
        <v>0</v>
      </c>
      <c r="AY4" s="487">
        <f>SUMIFS(cp_cmd!$G:$G,cp_cmd!$D:$D,"="&amp;$B4,cp_cmd!$I:$I,"="&amp;AY$1,cp_cmd!$J:$J,"=500g")</f>
        <v>0</v>
      </c>
      <c r="AZ4" s="14">
        <f>SUMIFS(cp_cmd!$G:$G,cp_cmd!$D:$D,"="&amp;$B4,cp_cmd!$I:$I,"="&amp;AZ$1,cp_cmd!$J:$J,"=350g")</f>
        <v>0</v>
      </c>
      <c r="BA4" s="14">
        <f>SUMIFS(cp_cmd!$G:$G,cp_cmd!$D:$D,"="&amp;$B4,cp_cmd!$I:$I,"="&amp;BA$1,cp_cmd!$J:$J,"=120g")</f>
        <v>0</v>
      </c>
      <c r="BB4" s="14">
        <f>SUMIFS(cp_cmd!$G:$G,cp_cmd!$D:$D,"="&amp;$B4,cp_cmd!$I:$I,"="&amp;BB$1,cp_cmd!$J:$J,"=120g")</f>
        <v>0</v>
      </c>
      <c r="BC4" s="14">
        <f>SUMIFS(cp_cmd!$G:$G,cp_cmd!$D:$D,"="&amp;$B4,cp_cmd!$I:$I,"="&amp;BC$1,cp_cmd!$J:$J,"=150g")</f>
        <v>0</v>
      </c>
      <c r="BD4" s="14">
        <f>SUMIFS(cp_cmd!$G:$G,cp_cmd!$D:$D,"="&amp;$B4,cp_cmd!$I:$I,"="&amp;BD$1,cp_cmd!$J:$J,"=270g")</f>
        <v>0</v>
      </c>
      <c r="BE4" s="489">
        <f>SUMIFS(cp_cmd!$G:$G,cp_cmd!$D:$D,"="&amp;$B4,cp_cmd!$I:$I,"="&amp;BE$1,cp_cmd!$J:$J,"=500g")</f>
        <v>0</v>
      </c>
      <c r="BF4" s="14">
        <f t="shared" si="0"/>
        <v>0</v>
      </c>
      <c r="BG4" s="17"/>
      <c r="BH4" s="18"/>
      <c r="BI4" s="6">
        <v>0</v>
      </c>
      <c r="BJ4" s="6">
        <f>SUMPRODUCT(D4:BC4,D$46:BC$46)*(1-BI4/100)</f>
        <v>0</v>
      </c>
    </row>
    <row r="5" spans="1:68" s="6" customFormat="1" ht="38.25" customHeight="1">
      <c r="A5" s="4"/>
      <c r="B5" s="15" t="str">
        <f>cp_bl!L4</f>
        <v/>
      </c>
      <c r="C5" s="501"/>
      <c r="D5" s="508">
        <f>SUMIFS(cp_cmd!$G:$G,cp_cmd!$D:$D,"="&amp;$B5,cp_cmd!$I:$I,"="&amp;D$1,cp_cmd!$J:$J,"=500g")</f>
        <v>0</v>
      </c>
      <c r="E5" s="487">
        <f>SUMIFS(cp_cmd!$G:$G,cp_cmd!$D:$D,"="&amp;$B5,cp_cmd!$I:$I,"="&amp;D$1,cp_cmd!$J:$J,"=1000g")</f>
        <v>0</v>
      </c>
      <c r="F5" s="509">
        <f>SUMIFS(cp_cmd!$G:$G,cp_cmd!$D:$D,"="&amp;$B5,cp_cmd!$I:$I,"="&amp;D$1,cp_cmd!$J:$J,"=3000g")</f>
        <v>0</v>
      </c>
      <c r="G5" s="487">
        <f>SUMIFS(cp_cmd!$G:$G,cp_cmd!$D:$D,"="&amp;$B5,cp_cmd!$I:$I,"="&amp;G$1,cp_cmd!$J:$J,"=500g")</f>
        <v>0</v>
      </c>
      <c r="H5" s="14">
        <f>SUMIFS(cp_cmd!$G:$G,cp_cmd!$D:$D,"="&amp;$B5,cp_cmd!$I:$I,"="&amp;H$1,cp_cmd!$J:$J,"=500g")</f>
        <v>0</v>
      </c>
      <c r="I5" s="488"/>
      <c r="J5" s="508">
        <f>SUMIFS(cp_cmd!$G:$G,cp_cmd!$D:$D,"="&amp;$B5,cp_cmd!$I:$I,"="&amp;J$1,cp_cmd!$J:$J,"=500g")</f>
        <v>0</v>
      </c>
      <c r="K5" s="510">
        <f>SUMIFS(cp_cmd!$G:$G,cp_cmd!$D:$D,"="&amp;$B5,cp_cmd!$I:$I,"="&amp;J$1,cp_cmd!$J:$J,"=1000g")</f>
        <v>0</v>
      </c>
      <c r="L5" s="523">
        <f>SUMIFS(cp_cmd!$G:$G,cp_cmd!$D:$D,"="&amp;$B5,cp_cmd!$I:$I,"="&amp;L$1,cp_cmd!$J:$J,"=260g")</f>
        <v>0</v>
      </c>
      <c r="M5" s="508"/>
      <c r="N5" s="526"/>
      <c r="O5" s="508">
        <f>SUMIFS(cp_cmd!$G:$G,cp_cmd!$D:$D,"="&amp;$B5,cp_cmd!$I:$I,"="&amp;O$1,cp_cmd!$J:$J,"=500g")</f>
        <v>0</v>
      </c>
      <c r="P5" s="510">
        <f>SUMIFS(cp_cmd!$G:$G,cp_cmd!$D:$D,"="&amp;$B5,cp_cmd!$I:$I,"="&amp;O$1,cp_cmd!$J:$J,"=1000g")</f>
        <v>0</v>
      </c>
      <c r="Q5" s="487">
        <f>SUMIFS(cp_cmd!$G:$G,cp_cmd!$D:$D,"="&amp;$B5,cp_cmd!$I:$I,"="&amp;Q$1,cp_cmd!$J:$J,"=500g")</f>
        <v>0</v>
      </c>
      <c r="R5" s="487">
        <f>SUMIFS(cp_cmd!$G:$G,cp_cmd!$D:$D,"="&amp;$B5,cp_cmd!$I:$I,"="&amp;R$1,cp_cmd!$J:$J,"=500g")</f>
        <v>0</v>
      </c>
      <c r="S5" s="14">
        <f>SUMIFS(cp_cmd!$G:$G,cp_cmd!$D:$D,"="&amp;$B5,cp_cmd!$I:$I,"="&amp;S$1,cp_cmd!$J:$J,"=500g")</f>
        <v>0</v>
      </c>
      <c r="T5" s="14">
        <f>SUMIFS(cp_cmd!$G:$G,cp_cmd!$D:$D,"="&amp;$B5,cp_cmd!$I:$I,"="&amp;S$1,cp_cmd!$J:$J,"=1000g")</f>
        <v>0</v>
      </c>
      <c r="U5" s="488">
        <f>SUMIFS(cp_cmd!$G:$G,cp_cmd!$D:$D,"="&amp;$B5,cp_cmd!$I:$I,"="&amp;U$1,cp_cmd!$J:$J,"=500g")</f>
        <v>0</v>
      </c>
      <c r="V5" s="488"/>
      <c r="W5" s="489">
        <f>SUMIFS(cp_cmd!$G:$G,cp_cmd!$D:$D,"="&amp;$B5,cp_cmd!$I:$I,"="&amp;W$1,cp_cmd!$J:$J,"=500g")</f>
        <v>0</v>
      </c>
      <c r="X5" s="489">
        <f>SUMIFS(cp_cmd!$G:$G,cp_cmd!$D:$D,"="&amp;$B5,cp_cmd!$I:$I,"="&amp;W$1,cp_cmd!$J:$J,"=1000g")</f>
        <v>0</v>
      </c>
      <c r="Y5" s="489">
        <f>SUMIFS(cp_cmd!$G:$G,cp_cmd!$D:$D,"="&amp;$B5,cp_cmd!$I:$I,"="&amp;W$1,cp_cmd!$J:$J,"=3000g")</f>
        <v>0</v>
      </c>
      <c r="Z5" s="488"/>
      <c r="AA5" s="14">
        <f>SUMIFS(cp_cmd!$G:$G,cp_cmd!$D:$D,"="&amp;$B5,cp_cmd!$I:$I,"="&amp;AA$1,cp_cmd!$J:$J,"=500g")</f>
        <v>0</v>
      </c>
      <c r="AB5" s="14">
        <f>SUMIFS(cp_cmd!$G:$G,cp_cmd!$D:$D,"="&amp;$B5,cp_cmd!$I:$I,"="&amp;AA$1,cp_cmd!$J:$J,"=1000g")</f>
        <v>0</v>
      </c>
      <c r="AC5" s="488"/>
      <c r="AD5" s="488"/>
      <c r="AE5" s="488"/>
      <c r="AF5" s="488"/>
      <c r="AG5" s="14">
        <f>SUMIFS(cp_cmd!$G:$G,cp_cmd!$D:$D,"="&amp;$B5,cp_cmd!$I:$I,"="&amp;AG$1,cp_cmd!$J:$J,"=500g")</f>
        <v>0</v>
      </c>
      <c r="AH5" s="14">
        <f>SUMIFS(cp_cmd!$G:$G,cp_cmd!$D:$D,"="&amp;$B5,cp_cmd!$I:$I,"="&amp;AG$1,cp_cmd!$J:$J,"=1000g")</f>
        <v>0</v>
      </c>
      <c r="AI5" s="490"/>
      <c r="AJ5" s="488">
        <f>SUMIFS(cp_cmd!$G:$G,cp_cmd!$D:$D,"="&amp;$B5,cp_cmd!$I:$I,"="&amp;AJ$1,cp_cmd!$J:$J,"=500g")</f>
        <v>0</v>
      </c>
      <c r="AK5" s="488"/>
      <c r="AL5" s="488">
        <f>SUMIFS(cp_cmd!$G:$G,cp_cmd!$D:$D,"="&amp;$B5,cp_cmd!$I:$I,"="&amp;AL$1,cp_cmd!$J:$J,"=100g")</f>
        <v>0</v>
      </c>
      <c r="AM5" s="488"/>
      <c r="AN5" s="488"/>
      <c r="AO5" s="488"/>
      <c r="AP5" s="488"/>
      <c r="AQ5" s="488"/>
      <c r="AR5" s="488"/>
      <c r="AS5" s="488"/>
      <c r="AT5" s="488"/>
      <c r="AU5" s="14">
        <f>SUMIFS(cp_cmd!$G:$G,cp_cmd!$D:$D,"="&amp;$B5,cp_cmd!$I:$I,"="&amp;AU$1,cp_cmd!$J:$J,"=500g")</f>
        <v>0</v>
      </c>
      <c r="AV5" s="14">
        <f>SUMIFS(cp_cmd!$G:$G,cp_cmd!$D:$D,"="&amp;$B5,cp_cmd!$I:$I,"="&amp;AV$1,cp_cmd!$J:$J,"=500g")</f>
        <v>0</v>
      </c>
      <c r="AW5" s="490">
        <f>SUMIFS(cp_cmd!$G:$G,cp_cmd!$D:$D,"="&amp;$B5,cp_cmd!$I:$I,"="&amp;AW$1,cp_cmd!$J:$J,"=2000g")</f>
        <v>0</v>
      </c>
      <c r="AX5" s="540">
        <f>SUMIFS(cp_cmd!$G:$G,cp_cmd!$D:$D,"="&amp;$B5,cp_cmd!$I:$I,"="&amp;AX$1,cp_cmd!$J:$J,"=260g")</f>
        <v>0</v>
      </c>
      <c r="AY5" s="487">
        <f>SUMIFS(cp_cmd!$G:$G,cp_cmd!$D:$D,"="&amp;$B5,cp_cmd!$I:$I,"="&amp;AY$1,cp_cmd!$J:$J,"=500g")</f>
        <v>0</v>
      </c>
      <c r="AZ5" s="14">
        <f>SUMIFS(cp_cmd!$G:$G,cp_cmd!$D:$D,"="&amp;$B5,cp_cmd!$I:$I,"="&amp;AZ$1,cp_cmd!$J:$J,"=350g")</f>
        <v>0</v>
      </c>
      <c r="BA5" s="14">
        <f>SUMIFS(cp_cmd!$G:$G,cp_cmd!$D:$D,"="&amp;$B5,cp_cmd!$I:$I,"="&amp;BA$1,cp_cmd!$J:$J,"=120g")</f>
        <v>0</v>
      </c>
      <c r="BB5" s="14">
        <f>SUMIFS(cp_cmd!$G:$G,cp_cmd!$D:$D,"="&amp;$B5,cp_cmd!$I:$I,"="&amp;BB$1,cp_cmd!$J:$J,"=120g")</f>
        <v>0</v>
      </c>
      <c r="BC5" s="14">
        <f>SUMIFS(cp_cmd!$G:$G,cp_cmd!$D:$D,"="&amp;$B5,cp_cmd!$I:$I,"="&amp;BC$1,cp_cmd!$J:$J,"=150g")</f>
        <v>0</v>
      </c>
      <c r="BD5" s="14">
        <f>SUMIFS(cp_cmd!$G:$G,cp_cmd!$D:$D,"="&amp;$B5,cp_cmd!$I:$I,"="&amp;BD$1,cp_cmd!$J:$J,"=270g")</f>
        <v>0</v>
      </c>
      <c r="BE5" s="489">
        <f>SUMIFS(cp_cmd!$G:$G,cp_cmd!$D:$D,"="&amp;$B5,cp_cmd!$I:$I,"="&amp;BE$1,cp_cmd!$J:$J,"=500g")</f>
        <v>0</v>
      </c>
      <c r="BF5" s="14">
        <f t="shared" si="0"/>
        <v>0</v>
      </c>
      <c r="BG5" s="17"/>
      <c r="BH5" s="18"/>
    </row>
    <row r="6" spans="1:68" s="6" customFormat="1" ht="38.25" customHeight="1">
      <c r="A6" s="4"/>
      <c r="B6" s="15" t="str">
        <f>cp_bl!L5</f>
        <v/>
      </c>
      <c r="C6" s="501"/>
      <c r="D6" s="508">
        <f>SUMIFS(cp_cmd!$G:$G,cp_cmd!$D:$D,"="&amp;$B6,cp_cmd!$I:$I,"="&amp;D$1,cp_cmd!$J:$J,"=500g")</f>
        <v>0</v>
      </c>
      <c r="E6" s="487">
        <f>SUMIFS(cp_cmd!$G:$G,cp_cmd!$D:$D,"="&amp;$B6,cp_cmd!$I:$I,"="&amp;D$1,cp_cmd!$J:$J,"=1000g")</f>
        <v>0</v>
      </c>
      <c r="F6" s="509">
        <f>SUMIFS(cp_cmd!$G:$G,cp_cmd!$D:$D,"="&amp;$B6,cp_cmd!$I:$I,"="&amp;D$1,cp_cmd!$J:$J,"=3000g")</f>
        <v>0</v>
      </c>
      <c r="G6" s="487">
        <f>SUMIFS(cp_cmd!$G:$G,cp_cmd!$D:$D,"="&amp;$B6,cp_cmd!$I:$I,"="&amp;G$1,cp_cmd!$J:$J,"=500g")</f>
        <v>0</v>
      </c>
      <c r="H6" s="14">
        <f>SUMIFS(cp_cmd!$G:$G,cp_cmd!$D:$D,"="&amp;$B6,cp_cmd!$I:$I,"="&amp;H$1,cp_cmd!$J:$J,"=500g")</f>
        <v>0</v>
      </c>
      <c r="I6" s="488"/>
      <c r="J6" s="508">
        <f>SUMIFS(cp_cmd!$G:$G,cp_cmd!$D:$D,"="&amp;$B6,cp_cmd!$I:$I,"="&amp;J$1,cp_cmd!$J:$J,"=500g")</f>
        <v>0</v>
      </c>
      <c r="K6" s="510">
        <f>SUMIFS(cp_cmd!$G:$G,cp_cmd!$D:$D,"="&amp;$B6,cp_cmd!$I:$I,"="&amp;J$1,cp_cmd!$J:$J,"=1000g")</f>
        <v>0</v>
      </c>
      <c r="L6" s="523">
        <f>SUMIFS(cp_cmd!$G:$G,cp_cmd!$D:$D,"="&amp;$B6,cp_cmd!$I:$I,"="&amp;L$1,cp_cmd!$J:$J,"=260g")</f>
        <v>0</v>
      </c>
      <c r="M6" s="508"/>
      <c r="N6" s="526"/>
      <c r="O6" s="508">
        <f>SUMIFS(cp_cmd!$G:$G,cp_cmd!$D:$D,"="&amp;$B6,cp_cmd!$I:$I,"="&amp;O$1,cp_cmd!$J:$J,"=500g")</f>
        <v>0</v>
      </c>
      <c r="P6" s="510">
        <f>SUMIFS(cp_cmd!$G:$G,cp_cmd!$D:$D,"="&amp;$B6,cp_cmd!$I:$I,"="&amp;O$1,cp_cmd!$J:$J,"=1000g")</f>
        <v>0</v>
      </c>
      <c r="Q6" s="487">
        <f>SUMIFS(cp_cmd!$G:$G,cp_cmd!$D:$D,"="&amp;$B6,cp_cmd!$I:$I,"="&amp;Q$1,cp_cmd!$J:$J,"=500g")</f>
        <v>0</v>
      </c>
      <c r="R6" s="487">
        <f>SUMIFS(cp_cmd!$G:$G,cp_cmd!$D:$D,"="&amp;$B6,cp_cmd!$I:$I,"="&amp;R$1,cp_cmd!$J:$J,"=500g")</f>
        <v>0</v>
      </c>
      <c r="S6" s="14">
        <f>SUMIFS(cp_cmd!$G:$G,cp_cmd!$D:$D,"="&amp;$B6,cp_cmd!$I:$I,"="&amp;S$1,cp_cmd!$J:$J,"=500g")</f>
        <v>0</v>
      </c>
      <c r="T6" s="14">
        <f>SUMIFS(cp_cmd!$G:$G,cp_cmd!$D:$D,"="&amp;$B6,cp_cmd!$I:$I,"="&amp;S$1,cp_cmd!$J:$J,"=1000g")</f>
        <v>0</v>
      </c>
      <c r="U6" s="488">
        <f>SUMIFS(cp_cmd!$G:$G,cp_cmd!$D:$D,"="&amp;$B6,cp_cmd!$I:$I,"="&amp;U$1,cp_cmd!$J:$J,"=500g")</f>
        <v>0</v>
      </c>
      <c r="V6" s="488"/>
      <c r="W6" s="489">
        <f>SUMIFS(cp_cmd!$G:$G,cp_cmd!$D:$D,"="&amp;$B6,cp_cmd!$I:$I,"="&amp;W$1,cp_cmd!$J:$J,"=500g")</f>
        <v>0</v>
      </c>
      <c r="X6" s="489">
        <f>SUMIFS(cp_cmd!$G:$G,cp_cmd!$D:$D,"="&amp;$B6,cp_cmd!$I:$I,"="&amp;W$1,cp_cmd!$J:$J,"=1000g")</f>
        <v>0</v>
      </c>
      <c r="Y6" s="489">
        <f>SUMIFS(cp_cmd!$G:$G,cp_cmd!$D:$D,"="&amp;$B6,cp_cmd!$I:$I,"="&amp;W$1,cp_cmd!$J:$J,"=3000g")</f>
        <v>0</v>
      </c>
      <c r="Z6" s="488"/>
      <c r="AA6" s="14">
        <f>SUMIFS(cp_cmd!$G:$G,cp_cmd!$D:$D,"="&amp;$B6,cp_cmd!$I:$I,"="&amp;AA$1,cp_cmd!$J:$J,"=500g")</f>
        <v>0</v>
      </c>
      <c r="AB6" s="14">
        <f>SUMIFS(cp_cmd!$G:$G,cp_cmd!$D:$D,"="&amp;$B6,cp_cmd!$I:$I,"="&amp;AA$1,cp_cmd!$J:$J,"=1000g")</f>
        <v>0</v>
      </c>
      <c r="AC6" s="488"/>
      <c r="AD6" s="488"/>
      <c r="AE6" s="488"/>
      <c r="AF6" s="488"/>
      <c r="AG6" s="14">
        <f>SUMIFS(cp_cmd!$G:$G,cp_cmd!$D:$D,"="&amp;$B6,cp_cmd!$I:$I,"="&amp;AG$1,cp_cmd!$J:$J,"=500g")</f>
        <v>0</v>
      </c>
      <c r="AH6" s="14">
        <f>SUMIFS(cp_cmd!$G:$G,cp_cmd!$D:$D,"="&amp;$B6,cp_cmd!$I:$I,"="&amp;AG$1,cp_cmd!$J:$J,"=1000g")</f>
        <v>0</v>
      </c>
      <c r="AI6" s="490"/>
      <c r="AJ6" s="488">
        <f>SUMIFS(cp_cmd!$G:$G,cp_cmd!$D:$D,"="&amp;$B6,cp_cmd!$I:$I,"="&amp;AJ$1,cp_cmd!$J:$J,"=500g")</f>
        <v>0</v>
      </c>
      <c r="AK6" s="488"/>
      <c r="AL6" s="488">
        <f>SUMIFS(cp_cmd!$G:$G,cp_cmd!$D:$D,"="&amp;$B6,cp_cmd!$I:$I,"="&amp;AL$1,cp_cmd!$J:$J,"=100g")</f>
        <v>0</v>
      </c>
      <c r="AM6" s="488"/>
      <c r="AN6" s="488"/>
      <c r="AO6" s="488"/>
      <c r="AP6" s="488"/>
      <c r="AQ6" s="488"/>
      <c r="AR6" s="488"/>
      <c r="AS6" s="488"/>
      <c r="AT6" s="488"/>
      <c r="AU6" s="14">
        <f>SUMIFS(cp_cmd!$G:$G,cp_cmd!$D:$D,"="&amp;$B6,cp_cmd!$I:$I,"="&amp;AU$1,cp_cmd!$J:$J,"=500g")</f>
        <v>0</v>
      </c>
      <c r="AV6" s="14">
        <f>SUMIFS(cp_cmd!$G:$G,cp_cmd!$D:$D,"="&amp;$B6,cp_cmd!$I:$I,"="&amp;AV$1,cp_cmd!$J:$J,"=500g")</f>
        <v>0</v>
      </c>
      <c r="AW6" s="490">
        <f>SUMIFS(cp_cmd!$G:$G,cp_cmd!$D:$D,"="&amp;$B6,cp_cmd!$I:$I,"="&amp;AW$1,cp_cmd!$J:$J,"=2000g")</f>
        <v>0</v>
      </c>
      <c r="AX6" s="540">
        <f>SUMIFS(cp_cmd!$G:$G,cp_cmd!$D:$D,"="&amp;$B6,cp_cmd!$I:$I,"="&amp;AX$1,cp_cmd!$J:$J,"=260g")</f>
        <v>0</v>
      </c>
      <c r="AY6" s="487">
        <f>SUMIFS(cp_cmd!$G:$G,cp_cmd!$D:$D,"="&amp;$B6,cp_cmd!$I:$I,"="&amp;AY$1,cp_cmd!$J:$J,"=500g")</f>
        <v>0</v>
      </c>
      <c r="AZ6" s="14">
        <f>SUMIFS(cp_cmd!$G:$G,cp_cmd!$D:$D,"="&amp;$B6,cp_cmd!$I:$I,"="&amp;AZ$1,cp_cmd!$J:$J,"=350g")</f>
        <v>0</v>
      </c>
      <c r="BA6" s="14">
        <f>SUMIFS(cp_cmd!$G:$G,cp_cmd!$D:$D,"="&amp;$B6,cp_cmd!$I:$I,"="&amp;BA$1,cp_cmd!$J:$J,"=120g")</f>
        <v>0</v>
      </c>
      <c r="BB6" s="14">
        <f>SUMIFS(cp_cmd!$G:$G,cp_cmd!$D:$D,"="&amp;$B6,cp_cmd!$I:$I,"="&amp;BB$1,cp_cmd!$J:$J,"=120g")</f>
        <v>0</v>
      </c>
      <c r="BC6" s="14">
        <f>SUMIFS(cp_cmd!$G:$G,cp_cmd!$D:$D,"="&amp;$B6,cp_cmd!$I:$I,"="&amp;BC$1,cp_cmd!$J:$J,"=150g")</f>
        <v>0</v>
      </c>
      <c r="BD6" s="14">
        <f>SUMIFS(cp_cmd!$G:$G,cp_cmd!$D:$D,"="&amp;$B6,cp_cmd!$I:$I,"="&amp;BD$1,cp_cmd!$J:$J,"=270g")</f>
        <v>0</v>
      </c>
      <c r="BE6" s="489">
        <f>SUMIFS(cp_cmd!$G:$G,cp_cmd!$D:$D,"="&amp;$B6,cp_cmd!$I:$I,"="&amp;BE$1,cp_cmd!$J:$J,"=500g")</f>
        <v>0</v>
      </c>
      <c r="BF6" s="14">
        <f t="shared" si="0"/>
        <v>0</v>
      </c>
      <c r="BG6" s="19"/>
      <c r="BH6" s="20"/>
      <c r="BI6" s="6">
        <v>15</v>
      </c>
      <c r="BJ6" s="6">
        <f t="shared" ref="BJ6:BJ23" si="1">SUMPRODUCT(D6:BC6,D$46:BC$46)*(1-BI6/100)</f>
        <v>0</v>
      </c>
    </row>
    <row r="7" spans="1:68" s="6" customFormat="1" ht="38.25" customHeight="1">
      <c r="A7" s="4"/>
      <c r="B7" s="15" t="str">
        <f>cp_bl!L6</f>
        <v/>
      </c>
      <c r="C7" s="501"/>
      <c r="D7" s="508">
        <f>SUMIFS(cp_cmd!$G:$G,cp_cmd!$D:$D,"="&amp;$B7,cp_cmd!$I:$I,"="&amp;D$1,cp_cmd!$J:$J,"=500g")</f>
        <v>0</v>
      </c>
      <c r="E7" s="487">
        <f>SUMIFS(cp_cmd!$G:$G,cp_cmd!$D:$D,"="&amp;$B7,cp_cmd!$I:$I,"="&amp;D$1,cp_cmd!$J:$J,"=1000g")</f>
        <v>0</v>
      </c>
      <c r="F7" s="509">
        <f>SUMIFS(cp_cmd!$G:$G,cp_cmd!$D:$D,"="&amp;$B7,cp_cmd!$I:$I,"="&amp;D$1,cp_cmd!$J:$J,"=3000g")</f>
        <v>0</v>
      </c>
      <c r="G7" s="487">
        <f>SUMIFS(cp_cmd!$G:$G,cp_cmd!$D:$D,"="&amp;$B7,cp_cmd!$I:$I,"="&amp;G$1,cp_cmd!$J:$J,"=500g")</f>
        <v>0</v>
      </c>
      <c r="H7" s="14">
        <f>SUMIFS(cp_cmd!$G:$G,cp_cmd!$D:$D,"="&amp;$B7,cp_cmd!$I:$I,"="&amp;H$1,cp_cmd!$J:$J,"=500g")</f>
        <v>0</v>
      </c>
      <c r="I7" s="488"/>
      <c r="J7" s="508">
        <f>SUMIFS(cp_cmd!$G:$G,cp_cmd!$D:$D,"="&amp;$B7,cp_cmd!$I:$I,"="&amp;J$1,cp_cmd!$J:$J,"=500g")</f>
        <v>0</v>
      </c>
      <c r="K7" s="510">
        <f>SUMIFS(cp_cmd!$G:$G,cp_cmd!$D:$D,"="&amp;$B7,cp_cmd!$I:$I,"="&amp;J$1,cp_cmd!$J:$J,"=1000g")</f>
        <v>0</v>
      </c>
      <c r="L7" s="523">
        <f>SUMIFS(cp_cmd!$G:$G,cp_cmd!$D:$D,"="&amp;$B7,cp_cmd!$I:$I,"="&amp;L$1,cp_cmd!$J:$J,"=260g")</f>
        <v>0</v>
      </c>
      <c r="M7" s="508"/>
      <c r="N7" s="526"/>
      <c r="O7" s="508">
        <f>SUMIFS(cp_cmd!$G:$G,cp_cmd!$D:$D,"="&amp;$B7,cp_cmd!$I:$I,"="&amp;O$1,cp_cmd!$J:$J,"=500g")</f>
        <v>0</v>
      </c>
      <c r="P7" s="510">
        <f>SUMIFS(cp_cmd!$G:$G,cp_cmd!$D:$D,"="&amp;$B7,cp_cmd!$I:$I,"="&amp;O$1,cp_cmd!$J:$J,"=1000g")</f>
        <v>0</v>
      </c>
      <c r="Q7" s="487">
        <f>SUMIFS(cp_cmd!$G:$G,cp_cmd!$D:$D,"="&amp;$B7,cp_cmd!$I:$I,"="&amp;Q$1,cp_cmd!$J:$J,"=500g")</f>
        <v>0</v>
      </c>
      <c r="R7" s="487">
        <f>SUMIFS(cp_cmd!$G:$G,cp_cmd!$D:$D,"="&amp;$B7,cp_cmd!$I:$I,"="&amp;R$1,cp_cmd!$J:$J,"=500g")</f>
        <v>0</v>
      </c>
      <c r="S7" s="14">
        <f>SUMIFS(cp_cmd!$G:$G,cp_cmd!$D:$D,"="&amp;$B7,cp_cmd!$I:$I,"="&amp;S$1,cp_cmd!$J:$J,"=500g")</f>
        <v>0</v>
      </c>
      <c r="T7" s="14">
        <f>SUMIFS(cp_cmd!$G:$G,cp_cmd!$D:$D,"="&amp;$B7,cp_cmd!$I:$I,"="&amp;S$1,cp_cmd!$J:$J,"=1000g")</f>
        <v>0</v>
      </c>
      <c r="U7" s="488">
        <f>SUMIFS(cp_cmd!$G:$G,cp_cmd!$D:$D,"="&amp;$B7,cp_cmd!$I:$I,"="&amp;U$1,cp_cmd!$J:$J,"=500g")</f>
        <v>0</v>
      </c>
      <c r="V7" s="488"/>
      <c r="W7" s="489">
        <f>SUMIFS(cp_cmd!$G:$G,cp_cmd!$D:$D,"="&amp;$B7,cp_cmd!$I:$I,"="&amp;W$1,cp_cmd!$J:$J,"=500g")</f>
        <v>0</v>
      </c>
      <c r="X7" s="489">
        <f>SUMIFS(cp_cmd!$G:$G,cp_cmd!$D:$D,"="&amp;$B7,cp_cmd!$I:$I,"="&amp;W$1,cp_cmd!$J:$J,"=1000g")</f>
        <v>0</v>
      </c>
      <c r="Y7" s="489">
        <f>SUMIFS(cp_cmd!$G:$G,cp_cmd!$D:$D,"="&amp;$B7,cp_cmd!$I:$I,"="&amp;W$1,cp_cmd!$J:$J,"=3000g")</f>
        <v>0</v>
      </c>
      <c r="Z7" s="488"/>
      <c r="AA7" s="14">
        <f>SUMIFS(cp_cmd!$G:$G,cp_cmd!$D:$D,"="&amp;$B7,cp_cmd!$I:$I,"="&amp;AA$1,cp_cmd!$J:$J,"=500g")</f>
        <v>0</v>
      </c>
      <c r="AB7" s="14">
        <f>SUMIFS(cp_cmd!$G:$G,cp_cmd!$D:$D,"="&amp;$B7,cp_cmd!$I:$I,"="&amp;AA$1,cp_cmd!$J:$J,"=1000g")</f>
        <v>0</v>
      </c>
      <c r="AC7" s="488"/>
      <c r="AD7" s="488"/>
      <c r="AE7" s="488"/>
      <c r="AF7" s="488"/>
      <c r="AG7" s="14">
        <f>SUMIFS(cp_cmd!$G:$G,cp_cmd!$D:$D,"="&amp;$B7,cp_cmd!$I:$I,"="&amp;AG$1,cp_cmd!$J:$J,"=500g")</f>
        <v>0</v>
      </c>
      <c r="AH7" s="14">
        <f>SUMIFS(cp_cmd!$G:$G,cp_cmd!$D:$D,"="&amp;$B7,cp_cmd!$I:$I,"="&amp;AG$1,cp_cmd!$J:$J,"=1000g")</f>
        <v>0</v>
      </c>
      <c r="AI7" s="490"/>
      <c r="AJ7" s="488">
        <f>SUMIFS(cp_cmd!$G:$G,cp_cmd!$D:$D,"="&amp;$B7,cp_cmd!$I:$I,"="&amp;AJ$1,cp_cmd!$J:$J,"=500g")</f>
        <v>0</v>
      </c>
      <c r="AK7" s="488"/>
      <c r="AL7" s="488">
        <f>SUMIFS(cp_cmd!$G:$G,cp_cmd!$D:$D,"="&amp;$B7,cp_cmd!$I:$I,"="&amp;AL$1,cp_cmd!$J:$J,"=100g")</f>
        <v>0</v>
      </c>
      <c r="AM7" s="488"/>
      <c r="AN7" s="488"/>
      <c r="AO7" s="488"/>
      <c r="AP7" s="488"/>
      <c r="AQ7" s="488"/>
      <c r="AR7" s="488"/>
      <c r="AS7" s="488"/>
      <c r="AT7" s="488"/>
      <c r="AU7" s="14">
        <f>SUMIFS(cp_cmd!$G:$G,cp_cmd!$D:$D,"="&amp;$B7,cp_cmd!$I:$I,"="&amp;AU$1,cp_cmd!$J:$J,"=500g")</f>
        <v>0</v>
      </c>
      <c r="AV7" s="14">
        <f>SUMIFS(cp_cmd!$G:$G,cp_cmd!$D:$D,"="&amp;$B7,cp_cmd!$I:$I,"="&amp;AV$1,cp_cmd!$J:$J,"=500g")</f>
        <v>0</v>
      </c>
      <c r="AW7" s="490">
        <f>SUMIFS(cp_cmd!$G:$G,cp_cmd!$D:$D,"="&amp;$B7,cp_cmd!$I:$I,"="&amp;AW$1,cp_cmd!$J:$J,"=2000g")</f>
        <v>0</v>
      </c>
      <c r="AX7" s="540">
        <f>SUMIFS(cp_cmd!$G:$G,cp_cmd!$D:$D,"="&amp;$B7,cp_cmd!$I:$I,"="&amp;AX$1,cp_cmd!$J:$J,"=260g")</f>
        <v>0</v>
      </c>
      <c r="AY7" s="487">
        <f>SUMIFS(cp_cmd!$G:$G,cp_cmd!$D:$D,"="&amp;$B7,cp_cmd!$I:$I,"="&amp;AY$1,cp_cmd!$J:$J,"=500g")</f>
        <v>0</v>
      </c>
      <c r="AZ7" s="14">
        <f>SUMIFS(cp_cmd!$G:$G,cp_cmd!$D:$D,"="&amp;$B7,cp_cmd!$I:$I,"="&amp;AZ$1,cp_cmd!$J:$J,"=350g")</f>
        <v>0</v>
      </c>
      <c r="BA7" s="14">
        <f>SUMIFS(cp_cmd!$G:$G,cp_cmd!$D:$D,"="&amp;$B7,cp_cmd!$I:$I,"="&amp;BA$1,cp_cmd!$J:$J,"=120g")</f>
        <v>0</v>
      </c>
      <c r="BB7" s="14">
        <f>SUMIFS(cp_cmd!$G:$G,cp_cmd!$D:$D,"="&amp;$B7,cp_cmd!$I:$I,"="&amp;BB$1,cp_cmd!$J:$J,"=120g")</f>
        <v>0</v>
      </c>
      <c r="BC7" s="14">
        <f>SUMIFS(cp_cmd!$G:$G,cp_cmd!$D:$D,"="&amp;$B7,cp_cmd!$I:$I,"="&amp;BC$1,cp_cmd!$J:$J,"=150g")</f>
        <v>0</v>
      </c>
      <c r="BD7" s="14">
        <f>SUMIFS(cp_cmd!$G:$G,cp_cmd!$D:$D,"="&amp;$B7,cp_cmd!$I:$I,"="&amp;BD$1,cp_cmd!$J:$J,"=270g")</f>
        <v>0</v>
      </c>
      <c r="BE7" s="489">
        <f>SUMIFS(cp_cmd!$G:$G,cp_cmd!$D:$D,"="&amp;$B7,cp_cmd!$I:$I,"="&amp;BE$1,cp_cmd!$J:$J,"=500g")</f>
        <v>0</v>
      </c>
      <c r="BF7" s="14">
        <f t="shared" si="0"/>
        <v>0</v>
      </c>
      <c r="BG7" s="17"/>
      <c r="BI7" s="6">
        <v>10</v>
      </c>
      <c r="BJ7" s="6">
        <f t="shared" si="1"/>
        <v>0</v>
      </c>
    </row>
    <row r="8" spans="1:68" s="6" customFormat="1" ht="38.25" customHeight="1">
      <c r="A8" s="21"/>
      <c r="B8" s="15" t="str">
        <f>cp_bl!L7</f>
        <v/>
      </c>
      <c r="C8" s="501"/>
      <c r="D8" s="508">
        <f>SUMIFS(cp_cmd!$G:$G,cp_cmd!$D:$D,"="&amp;$B8,cp_cmd!$I:$I,"="&amp;D$1,cp_cmd!$J:$J,"=500g")</f>
        <v>0</v>
      </c>
      <c r="E8" s="487">
        <f>SUMIFS(cp_cmd!$G:$G,cp_cmd!$D:$D,"="&amp;$B8,cp_cmd!$I:$I,"="&amp;D$1,cp_cmd!$J:$J,"=1000g")</f>
        <v>0</v>
      </c>
      <c r="F8" s="509">
        <f>SUMIFS(cp_cmd!$G:$G,cp_cmd!$D:$D,"="&amp;$B8,cp_cmd!$I:$I,"="&amp;D$1,cp_cmd!$J:$J,"=3000g")</f>
        <v>0</v>
      </c>
      <c r="G8" s="487">
        <f>SUMIFS(cp_cmd!$G:$G,cp_cmd!$D:$D,"="&amp;$B8,cp_cmd!$I:$I,"="&amp;G$1,cp_cmd!$J:$J,"=500g")</f>
        <v>0</v>
      </c>
      <c r="H8" s="14">
        <f>SUMIFS(cp_cmd!$G:$G,cp_cmd!$D:$D,"="&amp;$B8,cp_cmd!$I:$I,"="&amp;H$1,cp_cmd!$J:$J,"=500g")</f>
        <v>0</v>
      </c>
      <c r="I8" s="488"/>
      <c r="J8" s="508">
        <f>SUMIFS(cp_cmd!$G:$G,cp_cmd!$D:$D,"="&amp;$B8,cp_cmd!$I:$I,"="&amp;J$1,cp_cmd!$J:$J,"=500g")</f>
        <v>0</v>
      </c>
      <c r="K8" s="510">
        <f>SUMIFS(cp_cmd!$G:$G,cp_cmd!$D:$D,"="&amp;$B8,cp_cmd!$I:$I,"="&amp;J$1,cp_cmd!$J:$J,"=1000g")</f>
        <v>0</v>
      </c>
      <c r="L8" s="523">
        <f>SUMIFS(cp_cmd!$G:$G,cp_cmd!$D:$D,"="&amp;$B8,cp_cmd!$I:$I,"="&amp;L$1,cp_cmd!$J:$J,"=260g")</f>
        <v>0</v>
      </c>
      <c r="M8" s="508"/>
      <c r="N8" s="526"/>
      <c r="O8" s="508">
        <f>SUMIFS(cp_cmd!$G:$G,cp_cmd!$D:$D,"="&amp;$B8,cp_cmd!$I:$I,"="&amp;O$1,cp_cmd!$J:$J,"=500g")</f>
        <v>0</v>
      </c>
      <c r="P8" s="510">
        <f>SUMIFS(cp_cmd!$G:$G,cp_cmd!$D:$D,"="&amp;$B8,cp_cmd!$I:$I,"="&amp;O$1,cp_cmd!$J:$J,"=1000g")</f>
        <v>0</v>
      </c>
      <c r="Q8" s="487">
        <f>SUMIFS(cp_cmd!$G:$G,cp_cmd!$D:$D,"="&amp;$B8,cp_cmd!$I:$I,"="&amp;Q$1,cp_cmd!$J:$J,"=500g")</f>
        <v>0</v>
      </c>
      <c r="R8" s="487">
        <f>SUMIFS(cp_cmd!$G:$G,cp_cmd!$D:$D,"="&amp;$B8,cp_cmd!$I:$I,"="&amp;R$1,cp_cmd!$J:$J,"=500g")</f>
        <v>0</v>
      </c>
      <c r="S8" s="14">
        <f>SUMIFS(cp_cmd!$G:$G,cp_cmd!$D:$D,"="&amp;$B8,cp_cmd!$I:$I,"="&amp;S$1,cp_cmd!$J:$J,"=500g")</f>
        <v>0</v>
      </c>
      <c r="T8" s="14">
        <f>SUMIFS(cp_cmd!$G:$G,cp_cmd!$D:$D,"="&amp;$B8,cp_cmd!$I:$I,"="&amp;S$1,cp_cmd!$J:$J,"=1000g")</f>
        <v>0</v>
      </c>
      <c r="U8" s="488">
        <f>SUMIFS(cp_cmd!$G:$G,cp_cmd!$D:$D,"="&amp;$B8,cp_cmd!$I:$I,"="&amp;U$1,cp_cmd!$J:$J,"=500g")</f>
        <v>0</v>
      </c>
      <c r="V8" s="488"/>
      <c r="W8" s="489">
        <f>SUMIFS(cp_cmd!$G:$G,cp_cmd!$D:$D,"="&amp;$B8,cp_cmd!$I:$I,"="&amp;W$1,cp_cmd!$J:$J,"=500g")</f>
        <v>0</v>
      </c>
      <c r="X8" s="489">
        <f>SUMIFS(cp_cmd!$G:$G,cp_cmd!$D:$D,"="&amp;$B8,cp_cmd!$I:$I,"="&amp;W$1,cp_cmd!$J:$J,"=1000g")</f>
        <v>0</v>
      </c>
      <c r="Y8" s="489">
        <f>SUMIFS(cp_cmd!$G:$G,cp_cmd!$D:$D,"="&amp;$B8,cp_cmd!$I:$I,"="&amp;W$1,cp_cmd!$J:$J,"=3000g")</f>
        <v>0</v>
      </c>
      <c r="Z8" s="488"/>
      <c r="AA8" s="14">
        <f>SUMIFS(cp_cmd!$G:$G,cp_cmd!$D:$D,"="&amp;$B8,cp_cmd!$I:$I,"="&amp;AA$1,cp_cmd!$J:$J,"=500g")</f>
        <v>0</v>
      </c>
      <c r="AB8" s="14">
        <f>SUMIFS(cp_cmd!$G:$G,cp_cmd!$D:$D,"="&amp;$B8,cp_cmd!$I:$I,"="&amp;AA$1,cp_cmd!$J:$J,"=1000g")</f>
        <v>0</v>
      </c>
      <c r="AC8" s="488"/>
      <c r="AD8" s="488"/>
      <c r="AE8" s="488"/>
      <c r="AF8" s="488"/>
      <c r="AG8" s="14">
        <f>SUMIFS(cp_cmd!$G:$G,cp_cmd!$D:$D,"="&amp;$B8,cp_cmd!$I:$I,"="&amp;AG$1,cp_cmd!$J:$J,"=500g")</f>
        <v>0</v>
      </c>
      <c r="AH8" s="14">
        <f>SUMIFS(cp_cmd!$G:$G,cp_cmd!$D:$D,"="&amp;$B8,cp_cmd!$I:$I,"="&amp;AG$1,cp_cmd!$J:$J,"=1000g")</f>
        <v>0</v>
      </c>
      <c r="AI8" s="490"/>
      <c r="AJ8" s="488">
        <f>SUMIFS(cp_cmd!$G:$G,cp_cmd!$D:$D,"="&amp;$B8,cp_cmd!$I:$I,"="&amp;AJ$1,cp_cmd!$J:$J,"=500g")</f>
        <v>0</v>
      </c>
      <c r="AK8" s="488"/>
      <c r="AL8" s="488">
        <f>SUMIFS(cp_cmd!$G:$G,cp_cmd!$D:$D,"="&amp;$B8,cp_cmd!$I:$I,"="&amp;AL$1,cp_cmd!$J:$J,"=100g")</f>
        <v>0</v>
      </c>
      <c r="AM8" s="488"/>
      <c r="AN8" s="488"/>
      <c r="AO8" s="488"/>
      <c r="AP8" s="488"/>
      <c r="AQ8" s="488"/>
      <c r="AR8" s="488"/>
      <c r="AS8" s="488"/>
      <c r="AT8" s="488"/>
      <c r="AU8" s="14">
        <f>SUMIFS(cp_cmd!$G:$G,cp_cmd!$D:$D,"="&amp;$B8,cp_cmd!$I:$I,"="&amp;AU$1,cp_cmd!$J:$J,"=500g")</f>
        <v>0</v>
      </c>
      <c r="AV8" s="14">
        <f>SUMIFS(cp_cmd!$G:$G,cp_cmd!$D:$D,"="&amp;$B8,cp_cmd!$I:$I,"="&amp;AV$1,cp_cmd!$J:$J,"=500g")</f>
        <v>0</v>
      </c>
      <c r="AW8" s="490">
        <f>SUMIFS(cp_cmd!$G:$G,cp_cmd!$D:$D,"="&amp;$B8,cp_cmd!$I:$I,"="&amp;AW$1,cp_cmd!$J:$J,"=2000g")</f>
        <v>0</v>
      </c>
      <c r="AX8" s="540">
        <f>SUMIFS(cp_cmd!$G:$G,cp_cmd!$D:$D,"="&amp;$B8,cp_cmd!$I:$I,"="&amp;AX$1,cp_cmd!$J:$J,"=260g")</f>
        <v>0</v>
      </c>
      <c r="AY8" s="487">
        <f>SUMIFS(cp_cmd!$G:$G,cp_cmd!$D:$D,"="&amp;$B8,cp_cmd!$I:$I,"="&amp;AY$1,cp_cmd!$J:$J,"=500g")</f>
        <v>0</v>
      </c>
      <c r="AZ8" s="14">
        <f>SUMIFS(cp_cmd!$G:$G,cp_cmd!$D:$D,"="&amp;$B8,cp_cmd!$I:$I,"="&amp;AZ$1,cp_cmd!$J:$J,"=350g")</f>
        <v>0</v>
      </c>
      <c r="BA8" s="14">
        <f>SUMIFS(cp_cmd!$G:$G,cp_cmd!$D:$D,"="&amp;$B8,cp_cmd!$I:$I,"="&amp;BA$1,cp_cmd!$J:$J,"=120g")</f>
        <v>0</v>
      </c>
      <c r="BB8" s="14">
        <f>SUMIFS(cp_cmd!$G:$G,cp_cmd!$D:$D,"="&amp;$B8,cp_cmd!$I:$I,"="&amp;BB$1,cp_cmd!$J:$J,"=120g")</f>
        <v>0</v>
      </c>
      <c r="BC8" s="14">
        <f>SUMIFS(cp_cmd!$G:$G,cp_cmd!$D:$D,"="&amp;$B8,cp_cmd!$I:$I,"="&amp;BC$1,cp_cmd!$J:$J,"=150g")</f>
        <v>0</v>
      </c>
      <c r="BD8" s="14">
        <f>SUMIFS(cp_cmd!$G:$G,cp_cmd!$D:$D,"="&amp;$B8,cp_cmd!$I:$I,"="&amp;BD$1,cp_cmd!$J:$J,"=270g")</f>
        <v>0</v>
      </c>
      <c r="BE8" s="489">
        <f>SUMIFS(cp_cmd!$G:$G,cp_cmd!$D:$D,"="&amp;$B8,cp_cmd!$I:$I,"="&amp;BE$1,cp_cmd!$J:$J,"=500g")</f>
        <v>0</v>
      </c>
      <c r="BF8" s="14">
        <f t="shared" si="0"/>
        <v>0</v>
      </c>
      <c r="BG8" s="17"/>
      <c r="BJ8" s="6">
        <f t="shared" si="1"/>
        <v>0</v>
      </c>
    </row>
    <row r="9" spans="1:68" s="6" customFormat="1" ht="38.25" customHeight="1">
      <c r="A9" s="21"/>
      <c r="B9" s="15" t="str">
        <f>cp_bl!L8</f>
        <v/>
      </c>
      <c r="C9" s="501"/>
      <c r="D9" s="508">
        <f>SUMIFS(cp_cmd!$G:$G,cp_cmd!$D:$D,"="&amp;$B9,cp_cmd!$I:$I,"="&amp;D$1,cp_cmd!$J:$J,"=500g")</f>
        <v>0</v>
      </c>
      <c r="E9" s="487">
        <f>SUMIFS(cp_cmd!$G:$G,cp_cmd!$D:$D,"="&amp;$B9,cp_cmd!$I:$I,"="&amp;D$1,cp_cmd!$J:$J,"=1000g")</f>
        <v>0</v>
      </c>
      <c r="F9" s="509">
        <f>SUMIFS(cp_cmd!$G:$G,cp_cmd!$D:$D,"="&amp;$B9,cp_cmd!$I:$I,"="&amp;D$1,cp_cmd!$J:$J,"=3000g")</f>
        <v>0</v>
      </c>
      <c r="G9" s="487">
        <f>SUMIFS(cp_cmd!$G:$G,cp_cmd!$D:$D,"="&amp;$B9,cp_cmd!$I:$I,"="&amp;G$1,cp_cmd!$J:$J,"=500g")</f>
        <v>0</v>
      </c>
      <c r="H9" s="14">
        <f>SUMIFS(cp_cmd!$G:$G,cp_cmd!$D:$D,"="&amp;$B9,cp_cmd!$I:$I,"="&amp;H$1,cp_cmd!$J:$J,"=500g")</f>
        <v>0</v>
      </c>
      <c r="I9" s="488"/>
      <c r="J9" s="508">
        <f>SUMIFS(cp_cmd!$G:$G,cp_cmd!$D:$D,"="&amp;$B9,cp_cmd!$I:$I,"="&amp;J$1,cp_cmd!$J:$J,"=500g")</f>
        <v>0</v>
      </c>
      <c r="K9" s="510">
        <f>SUMIFS(cp_cmd!$G:$G,cp_cmd!$D:$D,"="&amp;$B9,cp_cmd!$I:$I,"="&amp;J$1,cp_cmd!$J:$J,"=1000g")</f>
        <v>0</v>
      </c>
      <c r="L9" s="523">
        <f>SUMIFS(cp_cmd!$G:$G,cp_cmd!$D:$D,"="&amp;$B9,cp_cmd!$I:$I,"="&amp;L$1,cp_cmd!$J:$J,"=260g")</f>
        <v>0</v>
      </c>
      <c r="M9" s="508"/>
      <c r="N9" s="526"/>
      <c r="O9" s="508">
        <f>SUMIFS(cp_cmd!$G:$G,cp_cmd!$D:$D,"="&amp;$B9,cp_cmd!$I:$I,"="&amp;O$1,cp_cmd!$J:$J,"=500g")</f>
        <v>0</v>
      </c>
      <c r="P9" s="510">
        <f>SUMIFS(cp_cmd!$G:$G,cp_cmd!$D:$D,"="&amp;$B9,cp_cmd!$I:$I,"="&amp;O$1,cp_cmd!$J:$J,"=1000g")</f>
        <v>0</v>
      </c>
      <c r="Q9" s="487">
        <f>SUMIFS(cp_cmd!$G:$G,cp_cmd!$D:$D,"="&amp;$B9,cp_cmd!$I:$I,"="&amp;Q$1,cp_cmd!$J:$J,"=500g")</f>
        <v>0</v>
      </c>
      <c r="R9" s="487">
        <f>SUMIFS(cp_cmd!$G:$G,cp_cmd!$D:$D,"="&amp;$B9,cp_cmd!$I:$I,"="&amp;R$1,cp_cmd!$J:$J,"=500g")</f>
        <v>0</v>
      </c>
      <c r="S9" s="14">
        <f>SUMIFS(cp_cmd!$G:$G,cp_cmd!$D:$D,"="&amp;$B9,cp_cmd!$I:$I,"="&amp;S$1,cp_cmd!$J:$J,"=500g")</f>
        <v>0</v>
      </c>
      <c r="T9" s="14">
        <f>SUMIFS(cp_cmd!$G:$G,cp_cmd!$D:$D,"="&amp;$B9,cp_cmd!$I:$I,"="&amp;S$1,cp_cmd!$J:$J,"=1000g")</f>
        <v>0</v>
      </c>
      <c r="U9" s="488">
        <f>SUMIFS(cp_cmd!$G:$G,cp_cmd!$D:$D,"="&amp;$B9,cp_cmd!$I:$I,"="&amp;U$1,cp_cmd!$J:$J,"=500g")</f>
        <v>0</v>
      </c>
      <c r="V9" s="488"/>
      <c r="W9" s="489">
        <f>SUMIFS(cp_cmd!$G:$G,cp_cmd!$D:$D,"="&amp;$B9,cp_cmd!$I:$I,"="&amp;W$1,cp_cmd!$J:$J,"=500g")</f>
        <v>0</v>
      </c>
      <c r="X9" s="489">
        <f>SUMIFS(cp_cmd!$G:$G,cp_cmd!$D:$D,"="&amp;$B9,cp_cmd!$I:$I,"="&amp;W$1,cp_cmd!$J:$J,"=1000g")</f>
        <v>0</v>
      </c>
      <c r="Y9" s="489">
        <f>SUMIFS(cp_cmd!$G:$G,cp_cmd!$D:$D,"="&amp;$B9,cp_cmd!$I:$I,"="&amp;W$1,cp_cmd!$J:$J,"=3000g")</f>
        <v>0</v>
      </c>
      <c r="Z9" s="488"/>
      <c r="AA9" s="14">
        <f>SUMIFS(cp_cmd!$G:$G,cp_cmd!$D:$D,"="&amp;$B9,cp_cmd!$I:$I,"="&amp;AA$1,cp_cmd!$J:$J,"=500g")</f>
        <v>0</v>
      </c>
      <c r="AB9" s="14">
        <f>SUMIFS(cp_cmd!$G:$G,cp_cmd!$D:$D,"="&amp;$B9,cp_cmd!$I:$I,"="&amp;AA$1,cp_cmd!$J:$J,"=1000g")</f>
        <v>0</v>
      </c>
      <c r="AC9" s="488"/>
      <c r="AD9" s="488"/>
      <c r="AE9" s="488"/>
      <c r="AF9" s="488"/>
      <c r="AG9" s="14">
        <f>SUMIFS(cp_cmd!$G:$G,cp_cmd!$D:$D,"="&amp;$B9,cp_cmd!$I:$I,"="&amp;AG$1,cp_cmd!$J:$J,"=500g")</f>
        <v>0</v>
      </c>
      <c r="AH9" s="14">
        <f>SUMIFS(cp_cmd!$G:$G,cp_cmd!$D:$D,"="&amp;$B9,cp_cmd!$I:$I,"="&amp;AG$1,cp_cmd!$J:$J,"=1000g")</f>
        <v>0</v>
      </c>
      <c r="AI9" s="490"/>
      <c r="AJ9" s="488">
        <f>SUMIFS(cp_cmd!$G:$G,cp_cmd!$D:$D,"="&amp;$B9,cp_cmd!$I:$I,"="&amp;AJ$1,cp_cmd!$J:$J,"=500g")</f>
        <v>0</v>
      </c>
      <c r="AK9" s="488"/>
      <c r="AL9" s="488">
        <f>SUMIFS(cp_cmd!$G:$G,cp_cmd!$D:$D,"="&amp;$B9,cp_cmd!$I:$I,"="&amp;AL$1,cp_cmd!$J:$J,"=100g")</f>
        <v>0</v>
      </c>
      <c r="AM9" s="488"/>
      <c r="AN9" s="488"/>
      <c r="AO9" s="488"/>
      <c r="AP9" s="488"/>
      <c r="AQ9" s="488"/>
      <c r="AR9" s="488"/>
      <c r="AS9" s="488"/>
      <c r="AT9" s="488"/>
      <c r="AU9" s="14">
        <f>SUMIFS(cp_cmd!$G:$G,cp_cmd!$D:$D,"="&amp;$B9,cp_cmd!$I:$I,"="&amp;AU$1,cp_cmd!$J:$J,"=500g")</f>
        <v>0</v>
      </c>
      <c r="AV9" s="14">
        <f>SUMIFS(cp_cmd!$G:$G,cp_cmd!$D:$D,"="&amp;$B9,cp_cmd!$I:$I,"="&amp;AV$1,cp_cmd!$J:$J,"=500g")</f>
        <v>0</v>
      </c>
      <c r="AW9" s="490">
        <f>SUMIFS(cp_cmd!$G:$G,cp_cmd!$D:$D,"="&amp;$B9,cp_cmd!$I:$I,"="&amp;AW$1,cp_cmd!$J:$J,"=2000g")</f>
        <v>0</v>
      </c>
      <c r="AX9" s="540">
        <f>SUMIFS(cp_cmd!$G:$G,cp_cmd!$D:$D,"="&amp;$B9,cp_cmd!$I:$I,"="&amp;AX$1,cp_cmd!$J:$J,"=260g")</f>
        <v>0</v>
      </c>
      <c r="AY9" s="487">
        <f>SUMIFS(cp_cmd!$G:$G,cp_cmd!$D:$D,"="&amp;$B9,cp_cmd!$I:$I,"="&amp;AY$1,cp_cmd!$J:$J,"=500g")</f>
        <v>0</v>
      </c>
      <c r="AZ9" s="14">
        <f>SUMIFS(cp_cmd!$G:$G,cp_cmd!$D:$D,"="&amp;$B9,cp_cmd!$I:$I,"="&amp;AZ$1,cp_cmd!$J:$J,"=350g")</f>
        <v>0</v>
      </c>
      <c r="BA9" s="14">
        <f>SUMIFS(cp_cmd!$G:$G,cp_cmd!$D:$D,"="&amp;$B9,cp_cmd!$I:$I,"="&amp;BA$1,cp_cmd!$J:$J,"=120g")</f>
        <v>0</v>
      </c>
      <c r="BB9" s="14">
        <f>SUMIFS(cp_cmd!$G:$G,cp_cmd!$D:$D,"="&amp;$B9,cp_cmd!$I:$I,"="&amp;BB$1,cp_cmd!$J:$J,"=120g")</f>
        <v>0</v>
      </c>
      <c r="BC9" s="14">
        <f>SUMIFS(cp_cmd!$G:$G,cp_cmd!$D:$D,"="&amp;$B9,cp_cmd!$I:$I,"="&amp;BC$1,cp_cmd!$J:$J,"=150g")</f>
        <v>0</v>
      </c>
      <c r="BD9" s="14">
        <f>SUMIFS(cp_cmd!$G:$G,cp_cmd!$D:$D,"="&amp;$B9,cp_cmd!$I:$I,"="&amp;BD$1,cp_cmd!$J:$J,"=270g")</f>
        <v>0</v>
      </c>
      <c r="BE9" s="489">
        <f>SUMIFS(cp_cmd!$G:$G,cp_cmd!$D:$D,"="&amp;$B9,cp_cmd!$I:$I,"="&amp;BE$1,cp_cmd!$J:$J,"=500g")</f>
        <v>0</v>
      </c>
      <c r="BF9" s="14">
        <f t="shared" si="0"/>
        <v>0</v>
      </c>
      <c r="BG9" s="17"/>
      <c r="BI9" s="6">
        <v>15</v>
      </c>
      <c r="BJ9" s="6">
        <f t="shared" si="1"/>
        <v>0</v>
      </c>
    </row>
    <row r="10" spans="1:68" s="6" customFormat="1" ht="38.25" customHeight="1">
      <c r="A10" s="21"/>
      <c r="B10" s="15" t="str">
        <f>cp_bl!L9</f>
        <v/>
      </c>
      <c r="C10" s="501"/>
      <c r="D10" s="508">
        <f>SUMIFS(cp_cmd!$G:$G,cp_cmd!$D:$D,"="&amp;$B10,cp_cmd!$I:$I,"="&amp;D$1,cp_cmd!$J:$J,"=500g")</f>
        <v>0</v>
      </c>
      <c r="E10" s="487">
        <f>SUMIFS(cp_cmd!$G:$G,cp_cmd!$D:$D,"="&amp;$B10,cp_cmd!$I:$I,"="&amp;D$1,cp_cmd!$J:$J,"=1000g")</f>
        <v>0</v>
      </c>
      <c r="F10" s="509">
        <f>SUMIFS(cp_cmd!$G:$G,cp_cmd!$D:$D,"="&amp;$B10,cp_cmd!$I:$I,"="&amp;D$1,cp_cmd!$J:$J,"=3000g")</f>
        <v>0</v>
      </c>
      <c r="G10" s="487">
        <f>SUMIFS(cp_cmd!$G:$G,cp_cmd!$D:$D,"="&amp;$B10,cp_cmd!$I:$I,"="&amp;G$1,cp_cmd!$J:$J,"=500g")</f>
        <v>0</v>
      </c>
      <c r="H10" s="14">
        <f>SUMIFS(cp_cmd!$G:$G,cp_cmd!$D:$D,"="&amp;$B10,cp_cmd!$I:$I,"="&amp;H$1,cp_cmd!$J:$J,"=500g")</f>
        <v>0</v>
      </c>
      <c r="I10" s="488"/>
      <c r="J10" s="508">
        <f>SUMIFS(cp_cmd!$G:$G,cp_cmd!$D:$D,"="&amp;$B10,cp_cmd!$I:$I,"="&amp;J$1,cp_cmd!$J:$J,"=500g")</f>
        <v>0</v>
      </c>
      <c r="K10" s="510">
        <f>SUMIFS(cp_cmd!$G:$G,cp_cmd!$D:$D,"="&amp;$B10,cp_cmd!$I:$I,"="&amp;J$1,cp_cmd!$J:$J,"=1000g")</f>
        <v>0</v>
      </c>
      <c r="L10" s="523">
        <f>SUMIFS(cp_cmd!$G:$G,cp_cmd!$D:$D,"="&amp;$B10,cp_cmd!$I:$I,"="&amp;L$1,cp_cmd!$J:$J,"=260g")</f>
        <v>0</v>
      </c>
      <c r="M10" s="508"/>
      <c r="N10" s="526"/>
      <c r="O10" s="508">
        <f>SUMIFS(cp_cmd!$G:$G,cp_cmd!$D:$D,"="&amp;$B10,cp_cmd!$I:$I,"="&amp;O$1,cp_cmd!$J:$J,"=500g")</f>
        <v>0</v>
      </c>
      <c r="P10" s="510">
        <f>SUMIFS(cp_cmd!$G:$G,cp_cmd!$D:$D,"="&amp;$B10,cp_cmd!$I:$I,"="&amp;O$1,cp_cmd!$J:$J,"=1000g")</f>
        <v>0</v>
      </c>
      <c r="Q10" s="487">
        <f>SUMIFS(cp_cmd!$G:$G,cp_cmd!$D:$D,"="&amp;$B10,cp_cmd!$I:$I,"="&amp;Q$1,cp_cmd!$J:$J,"=500g")</f>
        <v>0</v>
      </c>
      <c r="R10" s="487">
        <f>SUMIFS(cp_cmd!$G:$G,cp_cmd!$D:$D,"="&amp;$B10,cp_cmd!$I:$I,"="&amp;R$1,cp_cmd!$J:$J,"=500g")</f>
        <v>0</v>
      </c>
      <c r="S10" s="14">
        <f>SUMIFS(cp_cmd!$G:$G,cp_cmd!$D:$D,"="&amp;$B10,cp_cmd!$I:$I,"="&amp;S$1,cp_cmd!$J:$J,"=500g")</f>
        <v>0</v>
      </c>
      <c r="T10" s="14">
        <f>SUMIFS(cp_cmd!$G:$G,cp_cmd!$D:$D,"="&amp;$B10,cp_cmd!$I:$I,"="&amp;S$1,cp_cmd!$J:$J,"=1000g")</f>
        <v>0</v>
      </c>
      <c r="U10" s="488">
        <f>SUMIFS(cp_cmd!$G:$G,cp_cmd!$D:$D,"="&amp;$B10,cp_cmd!$I:$I,"="&amp;U$1,cp_cmd!$J:$J,"=500g")</f>
        <v>0</v>
      </c>
      <c r="V10" s="488"/>
      <c r="W10" s="489">
        <f>SUMIFS(cp_cmd!$G:$G,cp_cmd!$D:$D,"="&amp;$B10,cp_cmd!$I:$I,"="&amp;W$1,cp_cmd!$J:$J,"=500g")</f>
        <v>0</v>
      </c>
      <c r="X10" s="489">
        <f>SUMIFS(cp_cmd!$G:$G,cp_cmd!$D:$D,"="&amp;$B10,cp_cmd!$I:$I,"="&amp;W$1,cp_cmd!$J:$J,"=1000g")</f>
        <v>0</v>
      </c>
      <c r="Y10" s="489">
        <f>SUMIFS(cp_cmd!$G:$G,cp_cmd!$D:$D,"="&amp;$B10,cp_cmd!$I:$I,"="&amp;W$1,cp_cmd!$J:$J,"=3000g")</f>
        <v>0</v>
      </c>
      <c r="Z10" s="488"/>
      <c r="AA10" s="14">
        <f>SUMIFS(cp_cmd!$G:$G,cp_cmd!$D:$D,"="&amp;$B10,cp_cmd!$I:$I,"="&amp;AA$1,cp_cmd!$J:$J,"=500g")</f>
        <v>0</v>
      </c>
      <c r="AB10" s="14">
        <f>SUMIFS(cp_cmd!$G:$G,cp_cmd!$D:$D,"="&amp;$B10,cp_cmd!$I:$I,"="&amp;AA$1,cp_cmd!$J:$J,"=1000g")</f>
        <v>0</v>
      </c>
      <c r="AC10" s="488"/>
      <c r="AD10" s="488"/>
      <c r="AE10" s="488"/>
      <c r="AF10" s="488"/>
      <c r="AG10" s="14">
        <f>SUMIFS(cp_cmd!$G:$G,cp_cmd!$D:$D,"="&amp;$B10,cp_cmd!$I:$I,"="&amp;AG$1,cp_cmd!$J:$J,"=500g")</f>
        <v>0</v>
      </c>
      <c r="AH10" s="14">
        <f>SUMIFS(cp_cmd!$G:$G,cp_cmd!$D:$D,"="&amp;$B10,cp_cmd!$I:$I,"="&amp;AG$1,cp_cmd!$J:$J,"=1000g")</f>
        <v>0</v>
      </c>
      <c r="AI10" s="490"/>
      <c r="AJ10" s="488">
        <f>SUMIFS(cp_cmd!$G:$G,cp_cmd!$D:$D,"="&amp;$B10,cp_cmd!$I:$I,"="&amp;AJ$1,cp_cmd!$J:$J,"=500g")</f>
        <v>0</v>
      </c>
      <c r="AK10" s="488"/>
      <c r="AL10" s="488">
        <f>SUMIFS(cp_cmd!$G:$G,cp_cmd!$D:$D,"="&amp;$B10,cp_cmd!$I:$I,"="&amp;AL$1,cp_cmd!$J:$J,"=100g")</f>
        <v>0</v>
      </c>
      <c r="AM10" s="488"/>
      <c r="AN10" s="488"/>
      <c r="AO10" s="488"/>
      <c r="AP10" s="488"/>
      <c r="AQ10" s="488"/>
      <c r="AR10" s="488"/>
      <c r="AS10" s="488"/>
      <c r="AT10" s="488"/>
      <c r="AU10" s="14">
        <f>SUMIFS(cp_cmd!$G:$G,cp_cmd!$D:$D,"="&amp;$B10,cp_cmd!$I:$I,"="&amp;AU$1,cp_cmd!$J:$J,"=500g")</f>
        <v>0</v>
      </c>
      <c r="AV10" s="14">
        <f>SUMIFS(cp_cmd!$G:$G,cp_cmd!$D:$D,"="&amp;$B10,cp_cmd!$I:$I,"="&amp;AV$1,cp_cmd!$J:$J,"=500g")</f>
        <v>0</v>
      </c>
      <c r="AW10" s="490">
        <f>SUMIFS(cp_cmd!$G:$G,cp_cmd!$D:$D,"="&amp;$B10,cp_cmd!$I:$I,"="&amp;AW$1,cp_cmd!$J:$J,"=2000g")</f>
        <v>0</v>
      </c>
      <c r="AX10" s="540">
        <f>SUMIFS(cp_cmd!$G:$G,cp_cmd!$D:$D,"="&amp;$B10,cp_cmd!$I:$I,"="&amp;AX$1,cp_cmd!$J:$J,"=260g")</f>
        <v>0</v>
      </c>
      <c r="AY10" s="487">
        <f>SUMIFS(cp_cmd!$G:$G,cp_cmd!$D:$D,"="&amp;$B10,cp_cmd!$I:$I,"="&amp;AY$1,cp_cmd!$J:$J,"=500g")</f>
        <v>0</v>
      </c>
      <c r="AZ10" s="14">
        <f>SUMIFS(cp_cmd!$G:$G,cp_cmd!$D:$D,"="&amp;$B10,cp_cmd!$I:$I,"="&amp;AZ$1,cp_cmd!$J:$J,"=350g")</f>
        <v>0</v>
      </c>
      <c r="BA10" s="14">
        <f>SUMIFS(cp_cmd!$G:$G,cp_cmd!$D:$D,"="&amp;$B10,cp_cmd!$I:$I,"="&amp;BA$1,cp_cmd!$J:$J,"=120g")</f>
        <v>0</v>
      </c>
      <c r="BB10" s="14">
        <f>SUMIFS(cp_cmd!$G:$G,cp_cmd!$D:$D,"="&amp;$B10,cp_cmd!$I:$I,"="&amp;BB$1,cp_cmd!$J:$J,"=120g")</f>
        <v>0</v>
      </c>
      <c r="BC10" s="14">
        <f>SUMIFS(cp_cmd!$G:$G,cp_cmd!$D:$D,"="&amp;$B10,cp_cmd!$I:$I,"="&amp;BC$1,cp_cmd!$J:$J,"=150g")</f>
        <v>0</v>
      </c>
      <c r="BD10" s="14">
        <f>SUMIFS(cp_cmd!$G:$G,cp_cmd!$D:$D,"="&amp;$B10,cp_cmd!$I:$I,"="&amp;BD$1,cp_cmd!$J:$J,"=270g")</f>
        <v>0</v>
      </c>
      <c r="BE10" s="489">
        <f>SUMIFS(cp_cmd!$G:$G,cp_cmd!$D:$D,"="&amp;$B10,cp_cmd!$I:$I,"="&amp;BE$1,cp_cmd!$J:$J,"=500g")</f>
        <v>0</v>
      </c>
      <c r="BF10" s="14">
        <f t="shared" si="0"/>
        <v>0</v>
      </c>
      <c r="BG10" s="17"/>
      <c r="BI10" s="6">
        <v>0</v>
      </c>
      <c r="BJ10" s="6">
        <f t="shared" si="1"/>
        <v>0</v>
      </c>
    </row>
    <row r="11" spans="1:68" s="6" customFormat="1" ht="38.25" customHeight="1">
      <c r="A11" s="4"/>
      <c r="B11" s="15" t="str">
        <f>cp_bl!L10</f>
        <v/>
      </c>
      <c r="C11" s="501"/>
      <c r="D11" s="508">
        <f>SUMIFS(cp_cmd!$G:$G,cp_cmd!$D:$D,"="&amp;$B11,cp_cmd!$I:$I,"="&amp;D$1,cp_cmd!$J:$J,"=500g")</f>
        <v>0</v>
      </c>
      <c r="E11" s="487">
        <f>SUMIFS(cp_cmd!$G:$G,cp_cmd!$D:$D,"="&amp;$B11,cp_cmd!$I:$I,"="&amp;D$1,cp_cmd!$J:$J,"=1000g")</f>
        <v>0</v>
      </c>
      <c r="F11" s="509">
        <f>SUMIFS(cp_cmd!$G:$G,cp_cmd!$D:$D,"="&amp;$B11,cp_cmd!$I:$I,"="&amp;D$1,cp_cmd!$J:$J,"=3000g")</f>
        <v>0</v>
      </c>
      <c r="G11" s="487">
        <f>SUMIFS(cp_cmd!$G:$G,cp_cmd!$D:$D,"="&amp;$B11,cp_cmd!$I:$I,"="&amp;G$1,cp_cmd!$J:$J,"=500g")</f>
        <v>0</v>
      </c>
      <c r="H11" s="14">
        <f>SUMIFS(cp_cmd!$G:$G,cp_cmd!$D:$D,"="&amp;$B11,cp_cmd!$I:$I,"="&amp;H$1,cp_cmd!$J:$J,"=500g")</f>
        <v>0</v>
      </c>
      <c r="I11" s="488"/>
      <c r="J11" s="508">
        <f>SUMIFS(cp_cmd!$G:$G,cp_cmd!$D:$D,"="&amp;$B11,cp_cmd!$I:$I,"="&amp;J$1,cp_cmd!$J:$J,"=500g")</f>
        <v>0</v>
      </c>
      <c r="K11" s="510">
        <f>SUMIFS(cp_cmd!$G:$G,cp_cmd!$D:$D,"="&amp;$B11,cp_cmd!$I:$I,"="&amp;J$1,cp_cmd!$J:$J,"=1000g")</f>
        <v>0</v>
      </c>
      <c r="L11" s="523">
        <f>SUMIFS(cp_cmd!$G:$G,cp_cmd!$D:$D,"="&amp;$B11,cp_cmd!$I:$I,"="&amp;L$1,cp_cmd!$J:$J,"=260g")</f>
        <v>0</v>
      </c>
      <c r="M11" s="508"/>
      <c r="N11" s="526"/>
      <c r="O11" s="508">
        <f>SUMIFS(cp_cmd!$G:$G,cp_cmd!$D:$D,"="&amp;$B11,cp_cmd!$I:$I,"="&amp;O$1,cp_cmd!$J:$J,"=500g")</f>
        <v>0</v>
      </c>
      <c r="P11" s="510">
        <f>SUMIFS(cp_cmd!$G:$G,cp_cmd!$D:$D,"="&amp;$B11,cp_cmd!$I:$I,"="&amp;O$1,cp_cmd!$J:$J,"=1000g")</f>
        <v>0</v>
      </c>
      <c r="Q11" s="487">
        <f>SUMIFS(cp_cmd!$G:$G,cp_cmd!$D:$D,"="&amp;$B11,cp_cmd!$I:$I,"="&amp;Q$1,cp_cmd!$J:$J,"=500g")</f>
        <v>0</v>
      </c>
      <c r="R11" s="487">
        <f>SUMIFS(cp_cmd!$G:$G,cp_cmd!$D:$D,"="&amp;$B11,cp_cmd!$I:$I,"="&amp;R$1,cp_cmd!$J:$J,"=500g")</f>
        <v>0</v>
      </c>
      <c r="S11" s="14">
        <f>SUMIFS(cp_cmd!$G:$G,cp_cmd!$D:$D,"="&amp;$B11,cp_cmd!$I:$I,"="&amp;S$1,cp_cmd!$J:$J,"=500g")</f>
        <v>0</v>
      </c>
      <c r="T11" s="14">
        <f>SUMIFS(cp_cmd!$G:$G,cp_cmd!$D:$D,"="&amp;$B11,cp_cmd!$I:$I,"="&amp;S$1,cp_cmd!$J:$J,"=1000g")</f>
        <v>0</v>
      </c>
      <c r="U11" s="488">
        <f>SUMIFS(cp_cmd!$G:$G,cp_cmd!$D:$D,"="&amp;$B11,cp_cmd!$I:$I,"="&amp;U$1,cp_cmd!$J:$J,"=500g")</f>
        <v>0</v>
      </c>
      <c r="V11" s="488"/>
      <c r="W11" s="489">
        <f>SUMIFS(cp_cmd!$G:$G,cp_cmd!$D:$D,"="&amp;$B11,cp_cmd!$I:$I,"="&amp;W$1,cp_cmd!$J:$J,"=500g")</f>
        <v>0</v>
      </c>
      <c r="X11" s="489">
        <f>SUMIFS(cp_cmd!$G:$G,cp_cmd!$D:$D,"="&amp;$B11,cp_cmd!$I:$I,"="&amp;W$1,cp_cmd!$J:$J,"=1000g")</f>
        <v>0</v>
      </c>
      <c r="Y11" s="489">
        <f>SUMIFS(cp_cmd!$G:$G,cp_cmd!$D:$D,"="&amp;$B11,cp_cmd!$I:$I,"="&amp;W$1,cp_cmd!$J:$J,"=3000g")</f>
        <v>0</v>
      </c>
      <c r="Z11" s="488"/>
      <c r="AA11" s="14">
        <f>SUMIFS(cp_cmd!$G:$G,cp_cmd!$D:$D,"="&amp;$B11,cp_cmd!$I:$I,"="&amp;AA$1,cp_cmd!$J:$J,"=500g")</f>
        <v>0</v>
      </c>
      <c r="AB11" s="14">
        <f>SUMIFS(cp_cmd!$G:$G,cp_cmd!$D:$D,"="&amp;$B11,cp_cmd!$I:$I,"="&amp;AA$1,cp_cmd!$J:$J,"=1000g")</f>
        <v>0</v>
      </c>
      <c r="AC11" s="488"/>
      <c r="AD11" s="488"/>
      <c r="AE11" s="488"/>
      <c r="AF11" s="488"/>
      <c r="AG11" s="14">
        <f>SUMIFS(cp_cmd!$G:$G,cp_cmd!$D:$D,"="&amp;$B11,cp_cmd!$I:$I,"="&amp;AG$1,cp_cmd!$J:$J,"=500g")</f>
        <v>0</v>
      </c>
      <c r="AH11" s="14">
        <f>SUMIFS(cp_cmd!$G:$G,cp_cmd!$D:$D,"="&amp;$B11,cp_cmd!$I:$I,"="&amp;AG$1,cp_cmd!$J:$J,"=1000g")</f>
        <v>0</v>
      </c>
      <c r="AI11" s="490"/>
      <c r="AJ11" s="488">
        <f>SUMIFS(cp_cmd!$G:$G,cp_cmd!$D:$D,"="&amp;$B11,cp_cmd!$I:$I,"="&amp;AJ$1,cp_cmd!$J:$J,"=500g")</f>
        <v>0</v>
      </c>
      <c r="AK11" s="488"/>
      <c r="AL11" s="488">
        <f>SUMIFS(cp_cmd!$G:$G,cp_cmd!$D:$D,"="&amp;$B11,cp_cmd!$I:$I,"="&amp;AL$1,cp_cmd!$J:$J,"=100g")</f>
        <v>0</v>
      </c>
      <c r="AM11" s="488"/>
      <c r="AN11" s="488"/>
      <c r="AO11" s="488"/>
      <c r="AP11" s="488"/>
      <c r="AQ11" s="488"/>
      <c r="AR11" s="488"/>
      <c r="AS11" s="488"/>
      <c r="AT11" s="488"/>
      <c r="AU11" s="14">
        <f>SUMIFS(cp_cmd!$G:$G,cp_cmd!$D:$D,"="&amp;$B11,cp_cmd!$I:$I,"="&amp;AU$1,cp_cmd!$J:$J,"=500g")</f>
        <v>0</v>
      </c>
      <c r="AV11" s="14">
        <f>SUMIFS(cp_cmd!$G:$G,cp_cmd!$D:$D,"="&amp;$B11,cp_cmd!$I:$I,"="&amp;AV$1,cp_cmd!$J:$J,"=500g")</f>
        <v>0</v>
      </c>
      <c r="AW11" s="490">
        <f>SUMIFS(cp_cmd!$G:$G,cp_cmd!$D:$D,"="&amp;$B11,cp_cmd!$I:$I,"="&amp;AW$1,cp_cmd!$J:$J,"=2000g")</f>
        <v>0</v>
      </c>
      <c r="AX11" s="540">
        <f>SUMIFS(cp_cmd!$G:$G,cp_cmd!$D:$D,"="&amp;$B11,cp_cmd!$I:$I,"="&amp;AX$1,cp_cmd!$J:$J,"=260g")</f>
        <v>0</v>
      </c>
      <c r="AY11" s="487">
        <f>SUMIFS(cp_cmd!$G:$G,cp_cmd!$D:$D,"="&amp;$B11,cp_cmd!$I:$I,"="&amp;AY$1,cp_cmd!$J:$J,"=500g")</f>
        <v>0</v>
      </c>
      <c r="AZ11" s="14">
        <f>SUMIFS(cp_cmd!$G:$G,cp_cmd!$D:$D,"="&amp;$B11,cp_cmd!$I:$I,"="&amp;AZ$1,cp_cmd!$J:$J,"=350g")</f>
        <v>0</v>
      </c>
      <c r="BA11" s="14">
        <f>SUMIFS(cp_cmd!$G:$G,cp_cmd!$D:$D,"="&amp;$B11,cp_cmd!$I:$I,"="&amp;BA$1,cp_cmd!$J:$J,"=120g")</f>
        <v>0</v>
      </c>
      <c r="BB11" s="14">
        <f>SUMIFS(cp_cmd!$G:$G,cp_cmd!$D:$D,"="&amp;$B11,cp_cmd!$I:$I,"="&amp;BB$1,cp_cmd!$J:$J,"=120g")</f>
        <v>0</v>
      </c>
      <c r="BC11" s="14">
        <f>SUMIFS(cp_cmd!$G:$G,cp_cmd!$D:$D,"="&amp;$B11,cp_cmd!$I:$I,"="&amp;BC$1,cp_cmd!$J:$J,"=150g")</f>
        <v>0</v>
      </c>
      <c r="BD11" s="14">
        <f>SUMIFS(cp_cmd!$G:$G,cp_cmd!$D:$D,"="&amp;$B11,cp_cmd!$I:$I,"="&amp;BD$1,cp_cmd!$J:$J,"=270g")</f>
        <v>0</v>
      </c>
      <c r="BE11" s="489">
        <f>SUMIFS(cp_cmd!$G:$G,cp_cmd!$D:$D,"="&amp;$B11,cp_cmd!$I:$I,"="&amp;BE$1,cp_cmd!$J:$J,"=500g")</f>
        <v>0</v>
      </c>
      <c r="BF11" s="14">
        <f t="shared" si="0"/>
        <v>0</v>
      </c>
      <c r="BG11" s="17"/>
      <c r="BI11" s="6">
        <v>0</v>
      </c>
      <c r="BJ11" s="6">
        <f t="shared" si="1"/>
        <v>0</v>
      </c>
    </row>
    <row r="12" spans="1:68" s="6" customFormat="1" ht="38.25" customHeight="1">
      <c r="A12" s="4"/>
      <c r="B12" s="15" t="str">
        <f>cp_bl!L11</f>
        <v/>
      </c>
      <c r="C12" s="501"/>
      <c r="D12" s="508">
        <f>SUMIFS(cp_cmd!$G:$G,cp_cmd!$D:$D,"="&amp;$B12,cp_cmd!$I:$I,"="&amp;D$1,cp_cmd!$J:$J,"=500g")</f>
        <v>0</v>
      </c>
      <c r="E12" s="487">
        <f>SUMIFS(cp_cmd!$G:$G,cp_cmd!$D:$D,"="&amp;$B12,cp_cmd!$I:$I,"="&amp;D$1,cp_cmd!$J:$J,"=1000g")</f>
        <v>0</v>
      </c>
      <c r="F12" s="509">
        <f>SUMIFS(cp_cmd!$G:$G,cp_cmd!$D:$D,"="&amp;$B12,cp_cmd!$I:$I,"="&amp;D$1,cp_cmd!$J:$J,"=3000g")</f>
        <v>0</v>
      </c>
      <c r="G12" s="487">
        <f>SUMIFS(cp_cmd!$G:$G,cp_cmd!$D:$D,"="&amp;$B12,cp_cmd!$I:$I,"="&amp;G$1,cp_cmd!$J:$J,"=500g")</f>
        <v>0</v>
      </c>
      <c r="H12" s="14">
        <f>SUMIFS(cp_cmd!$G:$G,cp_cmd!$D:$D,"="&amp;$B12,cp_cmd!$I:$I,"="&amp;H$1,cp_cmd!$J:$J,"=500g")</f>
        <v>0</v>
      </c>
      <c r="I12" s="488"/>
      <c r="J12" s="508">
        <f>SUMIFS(cp_cmd!$G:$G,cp_cmd!$D:$D,"="&amp;$B12,cp_cmd!$I:$I,"="&amp;J$1,cp_cmd!$J:$J,"=500g")</f>
        <v>0</v>
      </c>
      <c r="K12" s="510">
        <f>SUMIFS(cp_cmd!$G:$G,cp_cmd!$D:$D,"="&amp;$B12,cp_cmd!$I:$I,"="&amp;J$1,cp_cmd!$J:$J,"=1000g")</f>
        <v>0</v>
      </c>
      <c r="L12" s="523">
        <f>SUMIFS(cp_cmd!$G:$G,cp_cmd!$D:$D,"="&amp;$B12,cp_cmd!$I:$I,"="&amp;L$1,cp_cmd!$J:$J,"=260g")</f>
        <v>0</v>
      </c>
      <c r="M12" s="508"/>
      <c r="N12" s="526"/>
      <c r="O12" s="508">
        <f>SUMIFS(cp_cmd!$G:$G,cp_cmd!$D:$D,"="&amp;$B12,cp_cmd!$I:$I,"="&amp;O$1,cp_cmd!$J:$J,"=500g")</f>
        <v>0</v>
      </c>
      <c r="P12" s="510">
        <f>SUMIFS(cp_cmd!$G:$G,cp_cmd!$D:$D,"="&amp;$B12,cp_cmd!$I:$I,"="&amp;O$1,cp_cmd!$J:$J,"=1000g")</f>
        <v>0</v>
      </c>
      <c r="Q12" s="487">
        <f>SUMIFS(cp_cmd!$G:$G,cp_cmd!$D:$D,"="&amp;$B12,cp_cmd!$I:$I,"="&amp;Q$1,cp_cmd!$J:$J,"=500g")</f>
        <v>0</v>
      </c>
      <c r="R12" s="487">
        <f>SUMIFS(cp_cmd!$G:$G,cp_cmd!$D:$D,"="&amp;$B12,cp_cmd!$I:$I,"="&amp;R$1,cp_cmd!$J:$J,"=500g")</f>
        <v>0</v>
      </c>
      <c r="S12" s="14">
        <f>SUMIFS(cp_cmd!$G:$G,cp_cmd!$D:$D,"="&amp;$B12,cp_cmd!$I:$I,"="&amp;S$1,cp_cmd!$J:$J,"=500g")</f>
        <v>0</v>
      </c>
      <c r="T12" s="14">
        <f>SUMIFS(cp_cmd!$G:$G,cp_cmd!$D:$D,"="&amp;$B12,cp_cmd!$I:$I,"="&amp;S$1,cp_cmd!$J:$J,"=1000g")</f>
        <v>0</v>
      </c>
      <c r="U12" s="488">
        <f>SUMIFS(cp_cmd!$G:$G,cp_cmd!$D:$D,"="&amp;$B12,cp_cmd!$I:$I,"="&amp;U$1,cp_cmd!$J:$J,"=500g")</f>
        <v>0</v>
      </c>
      <c r="V12" s="488"/>
      <c r="W12" s="489">
        <f>SUMIFS(cp_cmd!$G:$G,cp_cmd!$D:$D,"="&amp;$B12,cp_cmd!$I:$I,"="&amp;W$1,cp_cmd!$J:$J,"=500g")</f>
        <v>0</v>
      </c>
      <c r="X12" s="489">
        <f>SUMIFS(cp_cmd!$G:$G,cp_cmd!$D:$D,"="&amp;$B12,cp_cmd!$I:$I,"="&amp;W$1,cp_cmd!$J:$J,"=1000g")</f>
        <v>0</v>
      </c>
      <c r="Y12" s="489">
        <f>SUMIFS(cp_cmd!$G:$G,cp_cmd!$D:$D,"="&amp;$B12,cp_cmd!$I:$I,"="&amp;W$1,cp_cmd!$J:$J,"=3000g")</f>
        <v>0</v>
      </c>
      <c r="Z12" s="488"/>
      <c r="AA12" s="14">
        <f>SUMIFS(cp_cmd!$G:$G,cp_cmd!$D:$D,"="&amp;$B12,cp_cmd!$I:$I,"="&amp;AA$1,cp_cmd!$J:$J,"=500g")</f>
        <v>0</v>
      </c>
      <c r="AB12" s="14">
        <f>SUMIFS(cp_cmd!$G:$G,cp_cmd!$D:$D,"="&amp;$B12,cp_cmd!$I:$I,"="&amp;AA$1,cp_cmd!$J:$J,"=1000g")</f>
        <v>0</v>
      </c>
      <c r="AC12" s="488"/>
      <c r="AD12" s="488"/>
      <c r="AE12" s="488"/>
      <c r="AF12" s="488"/>
      <c r="AG12" s="14">
        <f>SUMIFS(cp_cmd!$G:$G,cp_cmd!$D:$D,"="&amp;$B12,cp_cmd!$I:$I,"="&amp;AG$1,cp_cmd!$J:$J,"=500g")</f>
        <v>0</v>
      </c>
      <c r="AH12" s="14">
        <f>SUMIFS(cp_cmd!$G:$G,cp_cmd!$D:$D,"="&amp;$B12,cp_cmd!$I:$I,"="&amp;AG$1,cp_cmd!$J:$J,"=1000g")</f>
        <v>0</v>
      </c>
      <c r="AI12" s="490"/>
      <c r="AJ12" s="488">
        <f>SUMIFS(cp_cmd!$G:$G,cp_cmd!$D:$D,"="&amp;$B12,cp_cmd!$I:$I,"="&amp;AJ$1,cp_cmd!$J:$J,"=500g")</f>
        <v>0</v>
      </c>
      <c r="AK12" s="488"/>
      <c r="AL12" s="488">
        <f>SUMIFS(cp_cmd!$G:$G,cp_cmd!$D:$D,"="&amp;$B12,cp_cmd!$I:$I,"="&amp;AL$1,cp_cmd!$J:$J,"=100g")</f>
        <v>0</v>
      </c>
      <c r="AM12" s="488"/>
      <c r="AN12" s="488"/>
      <c r="AO12" s="488"/>
      <c r="AP12" s="488"/>
      <c r="AQ12" s="488"/>
      <c r="AR12" s="488"/>
      <c r="AS12" s="488"/>
      <c r="AT12" s="488"/>
      <c r="AU12" s="14">
        <f>SUMIFS(cp_cmd!$G:$G,cp_cmd!$D:$D,"="&amp;$B12,cp_cmd!$I:$I,"="&amp;AU$1,cp_cmd!$J:$J,"=500g")</f>
        <v>0</v>
      </c>
      <c r="AV12" s="14">
        <f>SUMIFS(cp_cmd!$G:$G,cp_cmd!$D:$D,"="&amp;$B12,cp_cmd!$I:$I,"="&amp;AV$1,cp_cmd!$J:$J,"=500g")</f>
        <v>0</v>
      </c>
      <c r="AW12" s="490">
        <f>SUMIFS(cp_cmd!$G:$G,cp_cmd!$D:$D,"="&amp;$B12,cp_cmd!$I:$I,"="&amp;AW$1,cp_cmd!$J:$J,"=2000g")</f>
        <v>0</v>
      </c>
      <c r="AX12" s="540">
        <f>SUMIFS(cp_cmd!$G:$G,cp_cmd!$D:$D,"="&amp;$B12,cp_cmd!$I:$I,"="&amp;AX$1,cp_cmd!$J:$J,"=260g")</f>
        <v>0</v>
      </c>
      <c r="AY12" s="487">
        <f>SUMIFS(cp_cmd!$G:$G,cp_cmd!$D:$D,"="&amp;$B12,cp_cmd!$I:$I,"="&amp;AY$1,cp_cmd!$J:$J,"=500g")</f>
        <v>0</v>
      </c>
      <c r="AZ12" s="14">
        <f>SUMIFS(cp_cmd!$G:$G,cp_cmd!$D:$D,"="&amp;$B12,cp_cmd!$I:$I,"="&amp;AZ$1,cp_cmd!$J:$J,"=350g")</f>
        <v>0</v>
      </c>
      <c r="BA12" s="14">
        <f>SUMIFS(cp_cmd!$G:$G,cp_cmd!$D:$D,"="&amp;$B12,cp_cmd!$I:$I,"="&amp;BA$1,cp_cmd!$J:$J,"=120g")</f>
        <v>0</v>
      </c>
      <c r="BB12" s="14">
        <f>SUMIFS(cp_cmd!$G:$G,cp_cmd!$D:$D,"="&amp;$B12,cp_cmd!$I:$I,"="&amp;BB$1,cp_cmd!$J:$J,"=120g")</f>
        <v>0</v>
      </c>
      <c r="BC12" s="14">
        <f>SUMIFS(cp_cmd!$G:$G,cp_cmd!$D:$D,"="&amp;$B12,cp_cmd!$I:$I,"="&amp;BC$1,cp_cmd!$J:$J,"=150g")</f>
        <v>0</v>
      </c>
      <c r="BD12" s="14">
        <f>SUMIFS(cp_cmd!$G:$G,cp_cmd!$D:$D,"="&amp;$B12,cp_cmd!$I:$I,"="&amp;BD$1,cp_cmd!$J:$J,"=270g")</f>
        <v>0</v>
      </c>
      <c r="BE12" s="489">
        <f>SUMIFS(cp_cmd!$G:$G,cp_cmd!$D:$D,"="&amp;$B12,cp_cmd!$I:$I,"="&amp;BE$1,cp_cmd!$J:$J,"=500g")</f>
        <v>0</v>
      </c>
      <c r="BF12" s="14">
        <f t="shared" si="0"/>
        <v>0</v>
      </c>
      <c r="BG12" s="17"/>
      <c r="BH12" s="18"/>
      <c r="BI12" s="6">
        <v>15</v>
      </c>
      <c r="BJ12" s="6">
        <f t="shared" si="1"/>
        <v>0</v>
      </c>
    </row>
    <row r="13" spans="1:68" s="6" customFormat="1" ht="38.25" customHeight="1">
      <c r="A13" s="4"/>
      <c r="B13" s="15" t="str">
        <f>cp_bl!L12</f>
        <v/>
      </c>
      <c r="C13" s="501"/>
      <c r="D13" s="508">
        <f>SUMIFS(cp_cmd!$G:$G,cp_cmd!$D:$D,"="&amp;$B13,cp_cmd!$I:$I,"="&amp;D$1,cp_cmd!$J:$J,"=500g")</f>
        <v>0</v>
      </c>
      <c r="E13" s="487">
        <f>SUMIFS(cp_cmd!$G:$G,cp_cmd!$D:$D,"="&amp;$B13,cp_cmd!$I:$I,"="&amp;D$1,cp_cmd!$J:$J,"=1000g")</f>
        <v>0</v>
      </c>
      <c r="F13" s="509">
        <f>SUMIFS(cp_cmd!$G:$G,cp_cmd!$D:$D,"="&amp;$B13,cp_cmd!$I:$I,"="&amp;D$1,cp_cmd!$J:$J,"=3000g")</f>
        <v>0</v>
      </c>
      <c r="G13" s="487">
        <f>SUMIFS(cp_cmd!$G:$G,cp_cmd!$D:$D,"="&amp;$B13,cp_cmd!$I:$I,"="&amp;G$1,cp_cmd!$J:$J,"=500g")</f>
        <v>0</v>
      </c>
      <c r="H13" s="14">
        <f>SUMIFS(cp_cmd!$G:$G,cp_cmd!$D:$D,"="&amp;$B13,cp_cmd!$I:$I,"="&amp;H$1,cp_cmd!$J:$J,"=500g")</f>
        <v>0</v>
      </c>
      <c r="I13" s="488"/>
      <c r="J13" s="508">
        <f>SUMIFS(cp_cmd!$G:$G,cp_cmd!$D:$D,"="&amp;$B13,cp_cmd!$I:$I,"="&amp;J$1,cp_cmd!$J:$J,"=500g")</f>
        <v>0</v>
      </c>
      <c r="K13" s="510">
        <f>SUMIFS(cp_cmd!$G:$G,cp_cmd!$D:$D,"="&amp;$B13,cp_cmd!$I:$I,"="&amp;J$1,cp_cmd!$J:$J,"=1000g")</f>
        <v>0</v>
      </c>
      <c r="L13" s="523">
        <f>SUMIFS(cp_cmd!$G:$G,cp_cmd!$D:$D,"="&amp;$B13,cp_cmd!$I:$I,"="&amp;L$1,cp_cmd!$J:$J,"=260g")</f>
        <v>0</v>
      </c>
      <c r="M13" s="508"/>
      <c r="N13" s="526"/>
      <c r="O13" s="508">
        <f>SUMIFS(cp_cmd!$G:$G,cp_cmd!$D:$D,"="&amp;$B13,cp_cmd!$I:$I,"="&amp;O$1,cp_cmd!$J:$J,"=500g")</f>
        <v>0</v>
      </c>
      <c r="P13" s="510">
        <f>SUMIFS(cp_cmd!$G:$G,cp_cmd!$D:$D,"="&amp;$B13,cp_cmd!$I:$I,"="&amp;O$1,cp_cmd!$J:$J,"=1000g")</f>
        <v>0</v>
      </c>
      <c r="Q13" s="487">
        <f>SUMIFS(cp_cmd!$G:$G,cp_cmd!$D:$D,"="&amp;$B13,cp_cmd!$I:$I,"="&amp;Q$1,cp_cmd!$J:$J,"=500g")</f>
        <v>0</v>
      </c>
      <c r="R13" s="487">
        <f>SUMIFS(cp_cmd!$G:$G,cp_cmd!$D:$D,"="&amp;$B13,cp_cmd!$I:$I,"="&amp;R$1,cp_cmd!$J:$J,"=500g")</f>
        <v>0</v>
      </c>
      <c r="S13" s="14">
        <f>SUMIFS(cp_cmd!$G:$G,cp_cmd!$D:$D,"="&amp;$B13,cp_cmd!$I:$I,"="&amp;S$1,cp_cmd!$J:$J,"=500g")</f>
        <v>0</v>
      </c>
      <c r="T13" s="14">
        <f>SUMIFS(cp_cmd!$G:$G,cp_cmd!$D:$D,"="&amp;$B13,cp_cmd!$I:$I,"="&amp;S$1,cp_cmd!$J:$J,"=1000g")</f>
        <v>0</v>
      </c>
      <c r="U13" s="488">
        <f>SUMIFS(cp_cmd!$G:$G,cp_cmd!$D:$D,"="&amp;$B13,cp_cmd!$I:$I,"="&amp;U$1,cp_cmd!$J:$J,"=500g")</f>
        <v>0</v>
      </c>
      <c r="V13" s="488"/>
      <c r="W13" s="489">
        <f>SUMIFS(cp_cmd!$G:$G,cp_cmd!$D:$D,"="&amp;$B13,cp_cmd!$I:$I,"="&amp;W$1,cp_cmd!$J:$J,"=500g")</f>
        <v>0</v>
      </c>
      <c r="X13" s="489">
        <f>SUMIFS(cp_cmd!$G:$G,cp_cmd!$D:$D,"="&amp;$B13,cp_cmd!$I:$I,"="&amp;W$1,cp_cmd!$J:$J,"=1000g")</f>
        <v>0</v>
      </c>
      <c r="Y13" s="489">
        <f>SUMIFS(cp_cmd!$G:$G,cp_cmd!$D:$D,"="&amp;$B13,cp_cmd!$I:$I,"="&amp;W$1,cp_cmd!$J:$J,"=3000g")</f>
        <v>0</v>
      </c>
      <c r="Z13" s="488"/>
      <c r="AA13" s="14">
        <f>SUMIFS(cp_cmd!$G:$G,cp_cmd!$D:$D,"="&amp;$B13,cp_cmd!$I:$I,"="&amp;AA$1,cp_cmd!$J:$J,"=500g")</f>
        <v>0</v>
      </c>
      <c r="AB13" s="14">
        <f>SUMIFS(cp_cmd!$G:$G,cp_cmd!$D:$D,"="&amp;$B13,cp_cmd!$I:$I,"="&amp;AA$1,cp_cmd!$J:$J,"=1000g")</f>
        <v>0</v>
      </c>
      <c r="AC13" s="488"/>
      <c r="AD13" s="488"/>
      <c r="AE13" s="488"/>
      <c r="AF13" s="488"/>
      <c r="AG13" s="14">
        <f>SUMIFS(cp_cmd!$G:$G,cp_cmd!$D:$D,"="&amp;$B13,cp_cmd!$I:$I,"="&amp;AG$1,cp_cmd!$J:$J,"=500g")</f>
        <v>0</v>
      </c>
      <c r="AH13" s="14">
        <f>SUMIFS(cp_cmd!$G:$G,cp_cmd!$D:$D,"="&amp;$B13,cp_cmd!$I:$I,"="&amp;AG$1,cp_cmd!$J:$J,"=1000g")</f>
        <v>0</v>
      </c>
      <c r="AI13" s="490"/>
      <c r="AJ13" s="488">
        <f>SUMIFS(cp_cmd!$G:$G,cp_cmd!$D:$D,"="&amp;$B13,cp_cmd!$I:$I,"="&amp;AJ$1,cp_cmd!$J:$J,"=500g")</f>
        <v>0</v>
      </c>
      <c r="AK13" s="488"/>
      <c r="AL13" s="488">
        <f>SUMIFS(cp_cmd!$G:$G,cp_cmd!$D:$D,"="&amp;$B13,cp_cmd!$I:$I,"="&amp;AL$1,cp_cmd!$J:$J,"=100g")</f>
        <v>0</v>
      </c>
      <c r="AM13" s="488"/>
      <c r="AN13" s="488"/>
      <c r="AO13" s="488"/>
      <c r="AP13" s="488"/>
      <c r="AQ13" s="488"/>
      <c r="AR13" s="488"/>
      <c r="AS13" s="488"/>
      <c r="AT13" s="488"/>
      <c r="AU13" s="14">
        <f>SUMIFS(cp_cmd!$G:$G,cp_cmd!$D:$D,"="&amp;$B13,cp_cmd!$I:$I,"="&amp;AU$1,cp_cmd!$J:$J,"=500g")</f>
        <v>0</v>
      </c>
      <c r="AV13" s="14">
        <f>SUMIFS(cp_cmd!$G:$G,cp_cmd!$D:$D,"="&amp;$B13,cp_cmd!$I:$I,"="&amp;AV$1,cp_cmd!$J:$J,"=500g")</f>
        <v>0</v>
      </c>
      <c r="AW13" s="490">
        <f>SUMIFS(cp_cmd!$G:$G,cp_cmd!$D:$D,"="&amp;$B13,cp_cmd!$I:$I,"="&amp;AW$1,cp_cmd!$J:$J,"=2000g")</f>
        <v>0</v>
      </c>
      <c r="AX13" s="540">
        <f>SUMIFS(cp_cmd!$G:$G,cp_cmd!$D:$D,"="&amp;$B13,cp_cmd!$I:$I,"="&amp;AX$1,cp_cmd!$J:$J,"=260g")</f>
        <v>0</v>
      </c>
      <c r="AY13" s="487">
        <f>SUMIFS(cp_cmd!$G:$G,cp_cmd!$D:$D,"="&amp;$B13,cp_cmd!$I:$I,"="&amp;AY$1,cp_cmd!$J:$J,"=500g")</f>
        <v>0</v>
      </c>
      <c r="AZ13" s="14">
        <f>SUMIFS(cp_cmd!$G:$G,cp_cmd!$D:$D,"="&amp;$B13,cp_cmd!$I:$I,"="&amp;AZ$1,cp_cmd!$J:$J,"=350g")</f>
        <v>0</v>
      </c>
      <c r="BA13" s="14">
        <f>SUMIFS(cp_cmd!$G:$G,cp_cmd!$D:$D,"="&amp;$B13,cp_cmd!$I:$I,"="&amp;BA$1,cp_cmd!$J:$J,"=120g")</f>
        <v>0</v>
      </c>
      <c r="BB13" s="14">
        <f>SUMIFS(cp_cmd!$G:$G,cp_cmd!$D:$D,"="&amp;$B13,cp_cmd!$I:$I,"="&amp;BB$1,cp_cmd!$J:$J,"=120g")</f>
        <v>0</v>
      </c>
      <c r="BC13" s="14">
        <f>SUMIFS(cp_cmd!$G:$G,cp_cmd!$D:$D,"="&amp;$B13,cp_cmd!$I:$I,"="&amp;BC$1,cp_cmd!$J:$J,"=150g")</f>
        <v>0</v>
      </c>
      <c r="BD13" s="14">
        <f>SUMIFS(cp_cmd!$G:$G,cp_cmd!$D:$D,"="&amp;$B13,cp_cmd!$I:$I,"="&amp;BD$1,cp_cmd!$J:$J,"=270g")</f>
        <v>0</v>
      </c>
      <c r="BE13" s="489">
        <f>SUMIFS(cp_cmd!$G:$G,cp_cmd!$D:$D,"="&amp;$B13,cp_cmd!$I:$I,"="&amp;BE$1,cp_cmd!$J:$J,"=500g")</f>
        <v>0</v>
      </c>
      <c r="BF13" s="14">
        <f t="shared" si="0"/>
        <v>0</v>
      </c>
      <c r="BG13" s="17"/>
      <c r="BH13" s="18"/>
      <c r="BI13" s="6">
        <v>15</v>
      </c>
      <c r="BJ13" s="6">
        <f t="shared" si="1"/>
        <v>0</v>
      </c>
    </row>
    <row r="14" spans="1:68" s="6" customFormat="1" ht="38.25" customHeight="1">
      <c r="A14" s="22"/>
      <c r="B14" s="15" t="str">
        <f>cp_bl!L13</f>
        <v/>
      </c>
      <c r="C14" s="501"/>
      <c r="D14" s="508">
        <f>SUMIFS(cp_cmd!$G:$G,cp_cmd!$D:$D,"="&amp;$B14,cp_cmd!$I:$I,"="&amp;D$1,cp_cmd!$J:$J,"=500g")</f>
        <v>0</v>
      </c>
      <c r="E14" s="487">
        <f>SUMIFS(cp_cmd!$G:$G,cp_cmd!$D:$D,"="&amp;$B14,cp_cmd!$I:$I,"="&amp;D$1,cp_cmd!$J:$J,"=1000g")</f>
        <v>0</v>
      </c>
      <c r="F14" s="509">
        <f>SUMIFS(cp_cmd!$G:$G,cp_cmd!$D:$D,"="&amp;$B14,cp_cmd!$I:$I,"="&amp;D$1,cp_cmd!$J:$J,"=3000g")</f>
        <v>0</v>
      </c>
      <c r="G14" s="487">
        <f>SUMIFS(cp_cmd!$G:$G,cp_cmd!$D:$D,"="&amp;$B14,cp_cmd!$I:$I,"="&amp;G$1,cp_cmd!$J:$J,"=500g")</f>
        <v>0</v>
      </c>
      <c r="H14" s="14">
        <f>SUMIFS(cp_cmd!$G:$G,cp_cmd!$D:$D,"="&amp;$B14,cp_cmd!$I:$I,"="&amp;H$1,cp_cmd!$J:$J,"=500g")</f>
        <v>0</v>
      </c>
      <c r="I14" s="488"/>
      <c r="J14" s="508">
        <f>SUMIFS(cp_cmd!$G:$G,cp_cmd!$D:$D,"="&amp;$B14,cp_cmd!$I:$I,"="&amp;J$1,cp_cmd!$J:$J,"=500g")</f>
        <v>0</v>
      </c>
      <c r="K14" s="510">
        <f>SUMIFS(cp_cmd!$G:$G,cp_cmd!$D:$D,"="&amp;$B14,cp_cmd!$I:$I,"="&amp;J$1,cp_cmd!$J:$J,"=1000g")</f>
        <v>0</v>
      </c>
      <c r="L14" s="523">
        <f>SUMIFS(cp_cmd!$G:$G,cp_cmd!$D:$D,"="&amp;$B14,cp_cmd!$I:$I,"="&amp;L$1,cp_cmd!$J:$J,"=260g")</f>
        <v>0</v>
      </c>
      <c r="M14" s="508"/>
      <c r="N14" s="526"/>
      <c r="O14" s="508">
        <f>SUMIFS(cp_cmd!$G:$G,cp_cmd!$D:$D,"="&amp;$B14,cp_cmd!$I:$I,"="&amp;O$1,cp_cmd!$J:$J,"=500g")</f>
        <v>0</v>
      </c>
      <c r="P14" s="510">
        <f>SUMIFS(cp_cmd!$G:$G,cp_cmd!$D:$D,"="&amp;$B14,cp_cmd!$I:$I,"="&amp;O$1,cp_cmd!$J:$J,"=1000g")</f>
        <v>0</v>
      </c>
      <c r="Q14" s="487">
        <f>SUMIFS(cp_cmd!$G:$G,cp_cmd!$D:$D,"="&amp;$B14,cp_cmd!$I:$I,"="&amp;Q$1,cp_cmd!$J:$J,"=500g")</f>
        <v>0</v>
      </c>
      <c r="R14" s="487">
        <f>SUMIFS(cp_cmd!$G:$G,cp_cmd!$D:$D,"="&amp;$B14,cp_cmd!$I:$I,"="&amp;R$1,cp_cmd!$J:$J,"=500g")</f>
        <v>0</v>
      </c>
      <c r="S14" s="14">
        <f>SUMIFS(cp_cmd!$G:$G,cp_cmd!$D:$D,"="&amp;$B14,cp_cmd!$I:$I,"="&amp;S$1,cp_cmd!$J:$J,"=500g")</f>
        <v>0</v>
      </c>
      <c r="T14" s="14">
        <f>SUMIFS(cp_cmd!$G:$G,cp_cmd!$D:$D,"="&amp;$B14,cp_cmd!$I:$I,"="&amp;S$1,cp_cmd!$J:$J,"=1000g")</f>
        <v>0</v>
      </c>
      <c r="U14" s="488">
        <f>SUMIFS(cp_cmd!$G:$G,cp_cmd!$D:$D,"="&amp;$B14,cp_cmd!$I:$I,"="&amp;U$1,cp_cmd!$J:$J,"=500g")</f>
        <v>0</v>
      </c>
      <c r="V14" s="488"/>
      <c r="W14" s="489">
        <f>SUMIFS(cp_cmd!$G:$G,cp_cmd!$D:$D,"="&amp;$B14,cp_cmd!$I:$I,"="&amp;W$1,cp_cmd!$J:$J,"=500g")</f>
        <v>0</v>
      </c>
      <c r="X14" s="489">
        <f>SUMIFS(cp_cmd!$G:$G,cp_cmd!$D:$D,"="&amp;$B14,cp_cmd!$I:$I,"="&amp;W$1,cp_cmd!$J:$J,"=1000g")</f>
        <v>0</v>
      </c>
      <c r="Y14" s="489">
        <f>SUMIFS(cp_cmd!$G:$G,cp_cmd!$D:$D,"="&amp;$B14,cp_cmd!$I:$I,"="&amp;W$1,cp_cmd!$J:$J,"=3000g")</f>
        <v>0</v>
      </c>
      <c r="Z14" s="488"/>
      <c r="AA14" s="14">
        <f>SUMIFS(cp_cmd!$G:$G,cp_cmd!$D:$D,"="&amp;$B14,cp_cmd!$I:$I,"="&amp;AA$1,cp_cmd!$J:$J,"=500g")</f>
        <v>0</v>
      </c>
      <c r="AB14" s="14">
        <f>SUMIFS(cp_cmd!$G:$G,cp_cmd!$D:$D,"="&amp;$B14,cp_cmd!$I:$I,"="&amp;AA$1,cp_cmd!$J:$J,"=1000g")</f>
        <v>0</v>
      </c>
      <c r="AC14" s="488"/>
      <c r="AD14" s="488"/>
      <c r="AE14" s="488"/>
      <c r="AF14" s="488"/>
      <c r="AG14" s="14">
        <f>SUMIFS(cp_cmd!$G:$G,cp_cmd!$D:$D,"="&amp;$B14,cp_cmd!$I:$I,"="&amp;AG$1,cp_cmd!$J:$J,"=500g")</f>
        <v>0</v>
      </c>
      <c r="AH14" s="14">
        <f>SUMIFS(cp_cmd!$G:$G,cp_cmd!$D:$D,"="&amp;$B14,cp_cmd!$I:$I,"="&amp;AG$1,cp_cmd!$J:$J,"=1000g")</f>
        <v>0</v>
      </c>
      <c r="AI14" s="490"/>
      <c r="AJ14" s="488">
        <f>SUMIFS(cp_cmd!$G:$G,cp_cmd!$D:$D,"="&amp;$B14,cp_cmd!$I:$I,"="&amp;AJ$1,cp_cmd!$J:$J,"=500g")</f>
        <v>0</v>
      </c>
      <c r="AK14" s="488"/>
      <c r="AL14" s="488">
        <f>SUMIFS(cp_cmd!$G:$G,cp_cmd!$D:$D,"="&amp;$B14,cp_cmd!$I:$I,"="&amp;AL$1,cp_cmd!$J:$J,"=100g")</f>
        <v>0</v>
      </c>
      <c r="AM14" s="488"/>
      <c r="AN14" s="488"/>
      <c r="AO14" s="488"/>
      <c r="AP14" s="488"/>
      <c r="AQ14" s="488"/>
      <c r="AR14" s="488"/>
      <c r="AS14" s="488"/>
      <c r="AT14" s="488"/>
      <c r="AU14" s="14">
        <f>SUMIFS(cp_cmd!$G:$G,cp_cmd!$D:$D,"="&amp;$B14,cp_cmd!$I:$I,"="&amp;AU$1,cp_cmd!$J:$J,"=500g")</f>
        <v>0</v>
      </c>
      <c r="AV14" s="14">
        <f>SUMIFS(cp_cmd!$G:$G,cp_cmd!$D:$D,"="&amp;$B14,cp_cmd!$I:$I,"="&amp;AV$1,cp_cmd!$J:$J,"=500g")</f>
        <v>0</v>
      </c>
      <c r="AW14" s="490">
        <f>SUMIFS(cp_cmd!$G:$G,cp_cmd!$D:$D,"="&amp;$B14,cp_cmd!$I:$I,"="&amp;AW$1,cp_cmd!$J:$J,"=2000g")</f>
        <v>0</v>
      </c>
      <c r="AX14" s="540">
        <f>SUMIFS(cp_cmd!$G:$G,cp_cmd!$D:$D,"="&amp;$B14,cp_cmd!$I:$I,"="&amp;AX$1,cp_cmd!$J:$J,"=260g")</f>
        <v>0</v>
      </c>
      <c r="AY14" s="487">
        <f>SUMIFS(cp_cmd!$G:$G,cp_cmd!$D:$D,"="&amp;$B14,cp_cmd!$I:$I,"="&amp;AY$1,cp_cmd!$J:$J,"=500g")</f>
        <v>0</v>
      </c>
      <c r="AZ14" s="14">
        <f>SUMIFS(cp_cmd!$G:$G,cp_cmd!$D:$D,"="&amp;$B14,cp_cmd!$I:$I,"="&amp;AZ$1,cp_cmd!$J:$J,"=350g")</f>
        <v>0</v>
      </c>
      <c r="BA14" s="14">
        <f>SUMIFS(cp_cmd!$G:$G,cp_cmd!$D:$D,"="&amp;$B14,cp_cmd!$I:$I,"="&amp;BA$1,cp_cmd!$J:$J,"=120g")</f>
        <v>0</v>
      </c>
      <c r="BB14" s="14">
        <f>SUMIFS(cp_cmd!$G:$G,cp_cmd!$D:$D,"="&amp;$B14,cp_cmd!$I:$I,"="&amp;BB$1,cp_cmd!$J:$J,"=120g")</f>
        <v>0</v>
      </c>
      <c r="BC14" s="14">
        <f>SUMIFS(cp_cmd!$G:$G,cp_cmd!$D:$D,"="&amp;$B14,cp_cmd!$I:$I,"="&amp;BC$1,cp_cmd!$J:$J,"=150g")</f>
        <v>0</v>
      </c>
      <c r="BD14" s="14">
        <f>SUMIFS(cp_cmd!$G:$G,cp_cmd!$D:$D,"="&amp;$B14,cp_cmd!$I:$I,"="&amp;BD$1,cp_cmd!$J:$J,"=270g")</f>
        <v>0</v>
      </c>
      <c r="BE14" s="489">
        <f>SUMIFS(cp_cmd!$G:$G,cp_cmd!$D:$D,"="&amp;$B14,cp_cmd!$I:$I,"="&amp;BE$1,cp_cmd!$J:$J,"=500g")</f>
        <v>0</v>
      </c>
      <c r="BF14" s="14">
        <f t="shared" si="0"/>
        <v>0</v>
      </c>
      <c r="BG14" s="17"/>
      <c r="BH14" s="18"/>
      <c r="BI14" s="6">
        <v>15</v>
      </c>
      <c r="BJ14" s="6">
        <f t="shared" si="1"/>
        <v>0</v>
      </c>
      <c r="BP14" s="18"/>
    </row>
    <row r="15" spans="1:68" s="6" customFormat="1" ht="38.25" customHeight="1">
      <c r="A15" s="22"/>
      <c r="B15" s="15" t="str">
        <f>cp_bl!L14</f>
        <v/>
      </c>
      <c r="C15" s="501"/>
      <c r="D15" s="508">
        <f>SUMIFS(cp_cmd!$G:$G,cp_cmd!$D:$D,"="&amp;$B15,cp_cmd!$I:$I,"="&amp;D$1,cp_cmd!$J:$J,"=500g")</f>
        <v>0</v>
      </c>
      <c r="E15" s="487">
        <f>SUMIFS(cp_cmd!$G:$G,cp_cmd!$D:$D,"="&amp;$B15,cp_cmd!$I:$I,"="&amp;D$1,cp_cmd!$J:$J,"=1000g")</f>
        <v>0</v>
      </c>
      <c r="F15" s="509">
        <f>SUMIFS(cp_cmd!$G:$G,cp_cmd!$D:$D,"="&amp;$B15,cp_cmd!$I:$I,"="&amp;D$1,cp_cmd!$J:$J,"=3000g")</f>
        <v>0</v>
      </c>
      <c r="G15" s="487">
        <f>SUMIFS(cp_cmd!$G:$G,cp_cmd!$D:$D,"="&amp;$B15,cp_cmd!$I:$I,"="&amp;G$1,cp_cmd!$J:$J,"=500g")</f>
        <v>0</v>
      </c>
      <c r="H15" s="14">
        <f>SUMIFS(cp_cmd!$G:$G,cp_cmd!$D:$D,"="&amp;$B15,cp_cmd!$I:$I,"="&amp;H$1,cp_cmd!$J:$J,"=500g")</f>
        <v>0</v>
      </c>
      <c r="I15" s="488"/>
      <c r="J15" s="508">
        <f>SUMIFS(cp_cmd!$G:$G,cp_cmd!$D:$D,"="&amp;$B15,cp_cmd!$I:$I,"="&amp;J$1,cp_cmd!$J:$J,"=500g")</f>
        <v>0</v>
      </c>
      <c r="K15" s="510">
        <f>SUMIFS(cp_cmd!$G:$G,cp_cmd!$D:$D,"="&amp;$B15,cp_cmd!$I:$I,"="&amp;J$1,cp_cmd!$J:$J,"=1000g")</f>
        <v>0</v>
      </c>
      <c r="L15" s="523">
        <f>SUMIFS(cp_cmd!$G:$G,cp_cmd!$D:$D,"="&amp;$B15,cp_cmd!$I:$I,"="&amp;L$1,cp_cmd!$J:$J,"=260g")</f>
        <v>0</v>
      </c>
      <c r="M15" s="508"/>
      <c r="N15" s="526"/>
      <c r="O15" s="508">
        <f>SUMIFS(cp_cmd!$G:$G,cp_cmd!$D:$D,"="&amp;$B15,cp_cmd!$I:$I,"="&amp;O$1,cp_cmd!$J:$J,"=500g")</f>
        <v>0</v>
      </c>
      <c r="P15" s="510">
        <f>SUMIFS(cp_cmd!$G:$G,cp_cmd!$D:$D,"="&amp;$B15,cp_cmd!$I:$I,"="&amp;O$1,cp_cmd!$J:$J,"=1000g")</f>
        <v>0</v>
      </c>
      <c r="Q15" s="487">
        <f>SUMIFS(cp_cmd!$G:$G,cp_cmd!$D:$D,"="&amp;$B15,cp_cmd!$I:$I,"="&amp;Q$1,cp_cmd!$J:$J,"=500g")</f>
        <v>0</v>
      </c>
      <c r="R15" s="487">
        <f>SUMIFS(cp_cmd!$G:$G,cp_cmd!$D:$D,"="&amp;$B15,cp_cmd!$I:$I,"="&amp;R$1,cp_cmd!$J:$J,"=500g")</f>
        <v>0</v>
      </c>
      <c r="S15" s="14">
        <f>SUMIFS(cp_cmd!$G:$G,cp_cmd!$D:$D,"="&amp;$B15,cp_cmd!$I:$I,"="&amp;S$1,cp_cmd!$J:$J,"=500g")</f>
        <v>0</v>
      </c>
      <c r="T15" s="14">
        <f>SUMIFS(cp_cmd!$G:$G,cp_cmd!$D:$D,"="&amp;$B15,cp_cmd!$I:$I,"="&amp;S$1,cp_cmd!$J:$J,"=1000g")</f>
        <v>0</v>
      </c>
      <c r="U15" s="488">
        <f>SUMIFS(cp_cmd!$G:$G,cp_cmd!$D:$D,"="&amp;$B15,cp_cmd!$I:$I,"="&amp;U$1,cp_cmd!$J:$J,"=500g")</f>
        <v>0</v>
      </c>
      <c r="V15" s="488"/>
      <c r="W15" s="489">
        <f>SUMIFS(cp_cmd!$G:$G,cp_cmd!$D:$D,"="&amp;$B15,cp_cmd!$I:$I,"="&amp;W$1,cp_cmd!$J:$J,"=500g")</f>
        <v>0</v>
      </c>
      <c r="X15" s="489">
        <f>SUMIFS(cp_cmd!$G:$G,cp_cmd!$D:$D,"="&amp;$B15,cp_cmd!$I:$I,"="&amp;W$1,cp_cmd!$J:$J,"=1000g")</f>
        <v>0</v>
      </c>
      <c r="Y15" s="489">
        <f>SUMIFS(cp_cmd!$G:$G,cp_cmd!$D:$D,"="&amp;$B15,cp_cmd!$I:$I,"="&amp;W$1,cp_cmd!$J:$J,"=3000g")</f>
        <v>0</v>
      </c>
      <c r="Z15" s="488"/>
      <c r="AA15" s="14">
        <f>SUMIFS(cp_cmd!$G:$G,cp_cmd!$D:$D,"="&amp;$B15,cp_cmd!$I:$I,"="&amp;AA$1,cp_cmd!$J:$J,"=500g")</f>
        <v>0</v>
      </c>
      <c r="AB15" s="14">
        <f>SUMIFS(cp_cmd!$G:$G,cp_cmd!$D:$D,"="&amp;$B15,cp_cmd!$I:$I,"="&amp;AA$1,cp_cmd!$J:$J,"=1000g")</f>
        <v>0</v>
      </c>
      <c r="AC15" s="488"/>
      <c r="AD15" s="488"/>
      <c r="AE15" s="488"/>
      <c r="AF15" s="488"/>
      <c r="AG15" s="14">
        <f>SUMIFS(cp_cmd!$G:$G,cp_cmd!$D:$D,"="&amp;$B15,cp_cmd!$I:$I,"="&amp;AG$1,cp_cmd!$J:$J,"=500g")</f>
        <v>0</v>
      </c>
      <c r="AH15" s="14">
        <f>SUMIFS(cp_cmd!$G:$G,cp_cmd!$D:$D,"="&amp;$B15,cp_cmd!$I:$I,"="&amp;AG$1,cp_cmd!$J:$J,"=1000g")</f>
        <v>0</v>
      </c>
      <c r="AI15" s="490"/>
      <c r="AJ15" s="488">
        <f>SUMIFS(cp_cmd!$G:$G,cp_cmd!$D:$D,"="&amp;$B15,cp_cmd!$I:$I,"="&amp;AJ$1,cp_cmd!$J:$J,"=500g")</f>
        <v>0</v>
      </c>
      <c r="AK15" s="488"/>
      <c r="AL15" s="488">
        <f>SUMIFS(cp_cmd!$G:$G,cp_cmd!$D:$D,"="&amp;$B15,cp_cmd!$I:$I,"="&amp;AL$1,cp_cmd!$J:$J,"=100g")</f>
        <v>0</v>
      </c>
      <c r="AM15" s="488"/>
      <c r="AN15" s="488"/>
      <c r="AO15" s="488"/>
      <c r="AP15" s="488"/>
      <c r="AQ15" s="488"/>
      <c r="AR15" s="488"/>
      <c r="AS15" s="488"/>
      <c r="AT15" s="488"/>
      <c r="AU15" s="14">
        <f>SUMIFS(cp_cmd!$G:$G,cp_cmd!$D:$D,"="&amp;$B15,cp_cmd!$I:$I,"="&amp;AU$1,cp_cmd!$J:$J,"=500g")</f>
        <v>0</v>
      </c>
      <c r="AV15" s="14">
        <f>SUMIFS(cp_cmd!$G:$G,cp_cmd!$D:$D,"="&amp;$B15,cp_cmd!$I:$I,"="&amp;AV$1,cp_cmd!$J:$J,"=500g")</f>
        <v>0</v>
      </c>
      <c r="AW15" s="490">
        <f>SUMIFS(cp_cmd!$G:$G,cp_cmd!$D:$D,"="&amp;$B15,cp_cmd!$I:$I,"="&amp;AW$1,cp_cmd!$J:$J,"=2000g")</f>
        <v>0</v>
      </c>
      <c r="AX15" s="540">
        <f>SUMIFS(cp_cmd!$G:$G,cp_cmd!$D:$D,"="&amp;$B15,cp_cmd!$I:$I,"="&amp;AX$1,cp_cmd!$J:$J,"=260g")</f>
        <v>0</v>
      </c>
      <c r="AY15" s="487">
        <f>SUMIFS(cp_cmd!$G:$G,cp_cmd!$D:$D,"="&amp;$B15,cp_cmd!$I:$I,"="&amp;AY$1,cp_cmd!$J:$J,"=500g")</f>
        <v>0</v>
      </c>
      <c r="AZ15" s="14">
        <f>SUMIFS(cp_cmd!$G:$G,cp_cmd!$D:$D,"="&amp;$B15,cp_cmd!$I:$I,"="&amp;AZ$1,cp_cmd!$J:$J,"=350g")</f>
        <v>0</v>
      </c>
      <c r="BA15" s="14">
        <f>SUMIFS(cp_cmd!$G:$G,cp_cmd!$D:$D,"="&amp;$B15,cp_cmd!$I:$I,"="&amp;BA$1,cp_cmd!$J:$J,"=120g")</f>
        <v>0</v>
      </c>
      <c r="BB15" s="14">
        <f>SUMIFS(cp_cmd!$G:$G,cp_cmd!$D:$D,"="&amp;$B15,cp_cmd!$I:$I,"="&amp;BB$1,cp_cmd!$J:$J,"=120g")</f>
        <v>0</v>
      </c>
      <c r="BC15" s="14">
        <f>SUMIFS(cp_cmd!$G:$G,cp_cmd!$D:$D,"="&amp;$B15,cp_cmd!$I:$I,"="&amp;BC$1,cp_cmd!$J:$J,"=150g")</f>
        <v>0</v>
      </c>
      <c r="BD15" s="14">
        <f>SUMIFS(cp_cmd!$G:$G,cp_cmd!$D:$D,"="&amp;$B15,cp_cmd!$I:$I,"="&amp;BD$1,cp_cmd!$J:$J,"=270g")</f>
        <v>0</v>
      </c>
      <c r="BE15" s="489">
        <f>SUMIFS(cp_cmd!$G:$G,cp_cmd!$D:$D,"="&amp;$B15,cp_cmd!$I:$I,"="&amp;BE$1,cp_cmd!$J:$J,"=500g")</f>
        <v>0</v>
      </c>
      <c r="BF15" s="14">
        <f t="shared" si="0"/>
        <v>0</v>
      </c>
      <c r="BG15" s="19"/>
      <c r="BH15" s="18"/>
      <c r="BI15" s="6">
        <v>10</v>
      </c>
      <c r="BJ15" s="6">
        <f t="shared" si="1"/>
        <v>0</v>
      </c>
    </row>
    <row r="16" spans="1:68" s="6" customFormat="1" ht="38.25" customHeight="1">
      <c r="A16" s="22"/>
      <c r="B16" s="15" t="str">
        <f>cp_bl!L15</f>
        <v/>
      </c>
      <c r="C16" s="501"/>
      <c r="D16" s="508">
        <f>SUMIFS(cp_cmd!$G:$G,cp_cmd!$D:$D,"="&amp;$B16,cp_cmd!$I:$I,"="&amp;D$1,cp_cmd!$J:$J,"=500g")</f>
        <v>0</v>
      </c>
      <c r="E16" s="487">
        <f>SUMIFS(cp_cmd!$G:$G,cp_cmd!$D:$D,"="&amp;$B16,cp_cmd!$I:$I,"="&amp;D$1,cp_cmd!$J:$J,"=1000g")</f>
        <v>0</v>
      </c>
      <c r="F16" s="509">
        <f>SUMIFS(cp_cmd!$G:$G,cp_cmd!$D:$D,"="&amp;$B16,cp_cmd!$I:$I,"="&amp;D$1,cp_cmd!$J:$J,"=3000g")</f>
        <v>0</v>
      </c>
      <c r="G16" s="487">
        <f>SUMIFS(cp_cmd!$G:$G,cp_cmd!$D:$D,"="&amp;$B16,cp_cmd!$I:$I,"="&amp;G$1,cp_cmd!$J:$J,"=500g")</f>
        <v>0</v>
      </c>
      <c r="H16" s="14">
        <f>SUMIFS(cp_cmd!$G:$G,cp_cmd!$D:$D,"="&amp;$B16,cp_cmd!$I:$I,"="&amp;H$1,cp_cmd!$J:$J,"=500g")</f>
        <v>0</v>
      </c>
      <c r="I16" s="488"/>
      <c r="J16" s="508">
        <f>SUMIFS(cp_cmd!$G:$G,cp_cmd!$D:$D,"="&amp;$B16,cp_cmd!$I:$I,"="&amp;J$1,cp_cmd!$J:$J,"=500g")</f>
        <v>0</v>
      </c>
      <c r="K16" s="510">
        <f>SUMIFS(cp_cmd!$G:$G,cp_cmd!$D:$D,"="&amp;$B16,cp_cmd!$I:$I,"="&amp;J$1,cp_cmd!$J:$J,"=1000g")</f>
        <v>0</v>
      </c>
      <c r="L16" s="523">
        <f>SUMIFS(cp_cmd!$G:$G,cp_cmd!$D:$D,"="&amp;$B16,cp_cmd!$I:$I,"="&amp;L$1,cp_cmd!$J:$J,"=260g")</f>
        <v>0</v>
      </c>
      <c r="M16" s="508"/>
      <c r="N16" s="526"/>
      <c r="O16" s="508">
        <f>SUMIFS(cp_cmd!$G:$G,cp_cmd!$D:$D,"="&amp;$B16,cp_cmd!$I:$I,"="&amp;O$1,cp_cmd!$J:$J,"=500g")</f>
        <v>0</v>
      </c>
      <c r="P16" s="510">
        <f>SUMIFS(cp_cmd!$G:$G,cp_cmd!$D:$D,"="&amp;$B16,cp_cmd!$I:$I,"="&amp;O$1,cp_cmd!$J:$J,"=1000g")</f>
        <v>0</v>
      </c>
      <c r="Q16" s="487">
        <f>SUMIFS(cp_cmd!$G:$G,cp_cmd!$D:$D,"="&amp;$B16,cp_cmd!$I:$I,"="&amp;Q$1,cp_cmd!$J:$J,"=500g")</f>
        <v>0</v>
      </c>
      <c r="R16" s="487">
        <f>SUMIFS(cp_cmd!$G:$G,cp_cmd!$D:$D,"="&amp;$B16,cp_cmd!$I:$I,"="&amp;R$1,cp_cmd!$J:$J,"=500g")</f>
        <v>0</v>
      </c>
      <c r="S16" s="14">
        <f>SUMIFS(cp_cmd!$G:$G,cp_cmd!$D:$D,"="&amp;$B16,cp_cmd!$I:$I,"="&amp;S$1,cp_cmd!$J:$J,"=500g")</f>
        <v>0</v>
      </c>
      <c r="T16" s="14">
        <f>SUMIFS(cp_cmd!$G:$G,cp_cmd!$D:$D,"="&amp;$B16,cp_cmd!$I:$I,"="&amp;S$1,cp_cmd!$J:$J,"=1000g")</f>
        <v>0</v>
      </c>
      <c r="U16" s="488">
        <f>SUMIFS(cp_cmd!$G:$G,cp_cmd!$D:$D,"="&amp;$B16,cp_cmd!$I:$I,"="&amp;U$1,cp_cmd!$J:$J,"=500g")</f>
        <v>0</v>
      </c>
      <c r="V16" s="488"/>
      <c r="W16" s="489">
        <f>SUMIFS(cp_cmd!$G:$G,cp_cmd!$D:$D,"="&amp;$B16,cp_cmd!$I:$I,"="&amp;W$1,cp_cmd!$J:$J,"=500g")</f>
        <v>0</v>
      </c>
      <c r="X16" s="489">
        <f>SUMIFS(cp_cmd!$G:$G,cp_cmd!$D:$D,"="&amp;$B16,cp_cmd!$I:$I,"="&amp;W$1,cp_cmd!$J:$J,"=1000g")</f>
        <v>0</v>
      </c>
      <c r="Y16" s="489">
        <f>SUMIFS(cp_cmd!$G:$G,cp_cmd!$D:$D,"="&amp;$B16,cp_cmd!$I:$I,"="&amp;W$1,cp_cmd!$J:$J,"=3000g")</f>
        <v>0</v>
      </c>
      <c r="Z16" s="488"/>
      <c r="AA16" s="14">
        <f>SUMIFS(cp_cmd!$G:$G,cp_cmd!$D:$D,"="&amp;$B16,cp_cmd!$I:$I,"="&amp;AA$1,cp_cmd!$J:$J,"=500g")</f>
        <v>0</v>
      </c>
      <c r="AB16" s="14">
        <f>SUMIFS(cp_cmd!$G:$G,cp_cmd!$D:$D,"="&amp;$B16,cp_cmd!$I:$I,"="&amp;AA$1,cp_cmd!$J:$J,"=1000g")</f>
        <v>0</v>
      </c>
      <c r="AC16" s="488"/>
      <c r="AD16" s="488"/>
      <c r="AE16" s="488"/>
      <c r="AF16" s="488"/>
      <c r="AG16" s="14">
        <f>SUMIFS(cp_cmd!$G:$G,cp_cmd!$D:$D,"="&amp;$B16,cp_cmd!$I:$I,"="&amp;AG$1,cp_cmd!$J:$J,"=500g")</f>
        <v>0</v>
      </c>
      <c r="AH16" s="14">
        <f>SUMIFS(cp_cmd!$G:$G,cp_cmd!$D:$D,"="&amp;$B16,cp_cmd!$I:$I,"="&amp;AG$1,cp_cmd!$J:$J,"=1000g")</f>
        <v>0</v>
      </c>
      <c r="AI16" s="490"/>
      <c r="AJ16" s="488">
        <f>SUMIFS(cp_cmd!$G:$G,cp_cmd!$D:$D,"="&amp;$B16,cp_cmd!$I:$I,"="&amp;AJ$1,cp_cmd!$J:$J,"=500g")</f>
        <v>0</v>
      </c>
      <c r="AK16" s="488"/>
      <c r="AL16" s="488">
        <f>SUMIFS(cp_cmd!$G:$G,cp_cmd!$D:$D,"="&amp;$B16,cp_cmd!$I:$I,"="&amp;AL$1,cp_cmd!$J:$J,"=100g")</f>
        <v>0</v>
      </c>
      <c r="AM16" s="488"/>
      <c r="AN16" s="488"/>
      <c r="AO16" s="488"/>
      <c r="AP16" s="488"/>
      <c r="AQ16" s="488"/>
      <c r="AR16" s="488"/>
      <c r="AS16" s="488"/>
      <c r="AT16" s="488"/>
      <c r="AU16" s="14">
        <f>SUMIFS(cp_cmd!$G:$G,cp_cmd!$D:$D,"="&amp;$B16,cp_cmd!$I:$I,"="&amp;AU$1,cp_cmd!$J:$J,"=500g")</f>
        <v>0</v>
      </c>
      <c r="AV16" s="14">
        <f>SUMIFS(cp_cmd!$G:$G,cp_cmd!$D:$D,"="&amp;$B16,cp_cmd!$I:$I,"="&amp;AV$1,cp_cmd!$J:$J,"=500g")</f>
        <v>0</v>
      </c>
      <c r="AW16" s="490">
        <f>SUMIFS(cp_cmd!$G:$G,cp_cmd!$D:$D,"="&amp;$B16,cp_cmd!$I:$I,"="&amp;AW$1,cp_cmd!$J:$J,"=2000g")</f>
        <v>0</v>
      </c>
      <c r="AX16" s="540">
        <f>SUMIFS(cp_cmd!$G:$G,cp_cmd!$D:$D,"="&amp;$B16,cp_cmd!$I:$I,"="&amp;AX$1,cp_cmd!$J:$J,"=260g")</f>
        <v>0</v>
      </c>
      <c r="AY16" s="487">
        <f>SUMIFS(cp_cmd!$G:$G,cp_cmd!$D:$D,"="&amp;$B16,cp_cmd!$I:$I,"="&amp;AY$1,cp_cmd!$J:$J,"=500g")</f>
        <v>0</v>
      </c>
      <c r="AZ16" s="14">
        <f>SUMIFS(cp_cmd!$G:$G,cp_cmd!$D:$D,"="&amp;$B16,cp_cmd!$I:$I,"="&amp;AZ$1,cp_cmd!$J:$J,"=350g")</f>
        <v>0</v>
      </c>
      <c r="BA16" s="14">
        <f>SUMIFS(cp_cmd!$G:$G,cp_cmd!$D:$D,"="&amp;$B16,cp_cmd!$I:$I,"="&amp;BA$1,cp_cmd!$J:$J,"=120g")</f>
        <v>0</v>
      </c>
      <c r="BB16" s="14">
        <f>SUMIFS(cp_cmd!$G:$G,cp_cmd!$D:$D,"="&amp;$B16,cp_cmd!$I:$I,"="&amp;BB$1,cp_cmd!$J:$J,"=120g")</f>
        <v>0</v>
      </c>
      <c r="BC16" s="14">
        <f>SUMIFS(cp_cmd!$G:$G,cp_cmd!$D:$D,"="&amp;$B16,cp_cmd!$I:$I,"="&amp;BC$1,cp_cmd!$J:$J,"=150g")</f>
        <v>0</v>
      </c>
      <c r="BD16" s="14">
        <f>SUMIFS(cp_cmd!$G:$G,cp_cmd!$D:$D,"="&amp;$B16,cp_cmd!$I:$I,"="&amp;BD$1,cp_cmd!$J:$J,"=270g")</f>
        <v>0</v>
      </c>
      <c r="BE16" s="489">
        <f>SUMIFS(cp_cmd!$G:$G,cp_cmd!$D:$D,"="&amp;$B16,cp_cmd!$I:$I,"="&amp;BE$1,cp_cmd!$J:$J,"=500g")</f>
        <v>0</v>
      </c>
      <c r="BF16" s="14">
        <f t="shared" si="0"/>
        <v>0</v>
      </c>
      <c r="BG16" s="17"/>
      <c r="BH16" s="18"/>
      <c r="BI16" s="6">
        <v>10</v>
      </c>
      <c r="BJ16" s="6">
        <f t="shared" si="1"/>
        <v>0</v>
      </c>
    </row>
    <row r="17" spans="1:62" s="6" customFormat="1" ht="38.25" customHeight="1">
      <c r="A17" s="22"/>
      <c r="B17" s="15" t="str">
        <f>cp_bl!L16</f>
        <v/>
      </c>
      <c r="C17" s="501"/>
      <c r="D17" s="508">
        <f>SUMIFS(cp_cmd!$G:$G,cp_cmd!$D:$D,"="&amp;$B17,cp_cmd!$I:$I,"="&amp;D$1,cp_cmd!$J:$J,"=500g")</f>
        <v>0</v>
      </c>
      <c r="E17" s="487">
        <f>SUMIFS(cp_cmd!$G:$G,cp_cmd!$D:$D,"="&amp;$B17,cp_cmd!$I:$I,"="&amp;D$1,cp_cmd!$J:$J,"=1000g")</f>
        <v>0</v>
      </c>
      <c r="F17" s="509">
        <f>SUMIFS(cp_cmd!$G:$G,cp_cmd!$D:$D,"="&amp;$B17,cp_cmd!$I:$I,"="&amp;D$1,cp_cmd!$J:$J,"=3000g")</f>
        <v>0</v>
      </c>
      <c r="G17" s="487">
        <f>SUMIFS(cp_cmd!$G:$G,cp_cmd!$D:$D,"="&amp;$B17,cp_cmd!$I:$I,"="&amp;G$1,cp_cmd!$J:$J,"=500g")</f>
        <v>0</v>
      </c>
      <c r="H17" s="14">
        <f>SUMIFS(cp_cmd!$G:$G,cp_cmd!$D:$D,"="&amp;$B17,cp_cmd!$I:$I,"="&amp;H$1,cp_cmd!$J:$J,"=500g")</f>
        <v>0</v>
      </c>
      <c r="I17" s="488"/>
      <c r="J17" s="508">
        <f>SUMIFS(cp_cmd!$G:$G,cp_cmd!$D:$D,"="&amp;$B17,cp_cmd!$I:$I,"="&amp;J$1,cp_cmd!$J:$J,"=500g")</f>
        <v>0</v>
      </c>
      <c r="K17" s="510">
        <f>SUMIFS(cp_cmd!$G:$G,cp_cmd!$D:$D,"="&amp;$B17,cp_cmd!$I:$I,"="&amp;J$1,cp_cmd!$J:$J,"=1000g")</f>
        <v>0</v>
      </c>
      <c r="L17" s="523">
        <f>SUMIFS(cp_cmd!$G:$G,cp_cmd!$D:$D,"="&amp;$B17,cp_cmd!$I:$I,"="&amp;L$1,cp_cmd!$J:$J,"=260g")</f>
        <v>0</v>
      </c>
      <c r="M17" s="508"/>
      <c r="N17" s="526"/>
      <c r="O17" s="508">
        <f>SUMIFS(cp_cmd!$G:$G,cp_cmd!$D:$D,"="&amp;$B17,cp_cmd!$I:$I,"="&amp;O$1,cp_cmd!$J:$J,"=500g")</f>
        <v>0</v>
      </c>
      <c r="P17" s="510">
        <f>SUMIFS(cp_cmd!$G:$G,cp_cmd!$D:$D,"="&amp;$B17,cp_cmd!$I:$I,"="&amp;O$1,cp_cmd!$J:$J,"=1000g")</f>
        <v>0</v>
      </c>
      <c r="Q17" s="487">
        <f>SUMIFS(cp_cmd!$G:$G,cp_cmd!$D:$D,"="&amp;$B17,cp_cmd!$I:$I,"="&amp;Q$1,cp_cmd!$J:$J,"=500g")</f>
        <v>0</v>
      </c>
      <c r="R17" s="487">
        <f>SUMIFS(cp_cmd!$G:$G,cp_cmd!$D:$D,"="&amp;$B17,cp_cmd!$I:$I,"="&amp;R$1,cp_cmd!$J:$J,"=500g")</f>
        <v>0</v>
      </c>
      <c r="S17" s="14">
        <f>SUMIFS(cp_cmd!$G:$G,cp_cmd!$D:$D,"="&amp;$B17,cp_cmd!$I:$I,"="&amp;S$1,cp_cmd!$J:$J,"=500g")</f>
        <v>0</v>
      </c>
      <c r="T17" s="14">
        <f>SUMIFS(cp_cmd!$G:$G,cp_cmd!$D:$D,"="&amp;$B17,cp_cmd!$I:$I,"="&amp;S$1,cp_cmd!$J:$J,"=1000g")</f>
        <v>0</v>
      </c>
      <c r="U17" s="488">
        <f>SUMIFS(cp_cmd!$G:$G,cp_cmd!$D:$D,"="&amp;$B17,cp_cmd!$I:$I,"="&amp;U$1,cp_cmd!$J:$J,"=500g")</f>
        <v>0</v>
      </c>
      <c r="V17" s="488"/>
      <c r="W17" s="489">
        <f>SUMIFS(cp_cmd!$G:$G,cp_cmd!$D:$D,"="&amp;$B17,cp_cmd!$I:$I,"="&amp;W$1,cp_cmd!$J:$J,"=500g")</f>
        <v>0</v>
      </c>
      <c r="X17" s="489">
        <f>SUMIFS(cp_cmd!$G:$G,cp_cmd!$D:$D,"="&amp;$B17,cp_cmd!$I:$I,"="&amp;W$1,cp_cmd!$J:$J,"=1000g")</f>
        <v>0</v>
      </c>
      <c r="Y17" s="489">
        <f>SUMIFS(cp_cmd!$G:$G,cp_cmd!$D:$D,"="&amp;$B17,cp_cmd!$I:$I,"="&amp;W$1,cp_cmd!$J:$J,"=3000g")</f>
        <v>0</v>
      </c>
      <c r="Z17" s="488"/>
      <c r="AA17" s="14">
        <f>SUMIFS(cp_cmd!$G:$G,cp_cmd!$D:$D,"="&amp;$B17,cp_cmd!$I:$I,"="&amp;AA$1,cp_cmd!$J:$J,"=500g")</f>
        <v>0</v>
      </c>
      <c r="AB17" s="14">
        <f>SUMIFS(cp_cmd!$G:$G,cp_cmd!$D:$D,"="&amp;$B17,cp_cmd!$I:$I,"="&amp;AA$1,cp_cmd!$J:$J,"=1000g")</f>
        <v>0</v>
      </c>
      <c r="AC17" s="488"/>
      <c r="AD17" s="488"/>
      <c r="AE17" s="488"/>
      <c r="AF17" s="488"/>
      <c r="AG17" s="14">
        <f>SUMIFS(cp_cmd!$G:$G,cp_cmd!$D:$D,"="&amp;$B17,cp_cmd!$I:$I,"="&amp;AG$1,cp_cmd!$J:$J,"=500g")</f>
        <v>0</v>
      </c>
      <c r="AH17" s="14">
        <f>SUMIFS(cp_cmd!$G:$G,cp_cmd!$D:$D,"="&amp;$B17,cp_cmd!$I:$I,"="&amp;AG$1,cp_cmd!$J:$J,"=1000g")</f>
        <v>0</v>
      </c>
      <c r="AI17" s="490"/>
      <c r="AJ17" s="488">
        <f>SUMIFS(cp_cmd!$G:$G,cp_cmd!$D:$D,"="&amp;$B17,cp_cmd!$I:$I,"="&amp;AJ$1,cp_cmd!$J:$J,"=500g")</f>
        <v>0</v>
      </c>
      <c r="AK17" s="488"/>
      <c r="AL17" s="488">
        <f>SUMIFS(cp_cmd!$G:$G,cp_cmd!$D:$D,"="&amp;$B17,cp_cmd!$I:$I,"="&amp;AL$1,cp_cmd!$J:$J,"=100g")</f>
        <v>0</v>
      </c>
      <c r="AM17" s="488"/>
      <c r="AN17" s="488"/>
      <c r="AO17" s="488"/>
      <c r="AP17" s="488"/>
      <c r="AQ17" s="488"/>
      <c r="AR17" s="488"/>
      <c r="AS17" s="488"/>
      <c r="AT17" s="488"/>
      <c r="AU17" s="14">
        <f>SUMIFS(cp_cmd!$G:$G,cp_cmd!$D:$D,"="&amp;$B17,cp_cmd!$I:$I,"="&amp;AU$1,cp_cmd!$J:$J,"=500g")</f>
        <v>0</v>
      </c>
      <c r="AV17" s="14">
        <f>SUMIFS(cp_cmd!$G:$G,cp_cmd!$D:$D,"="&amp;$B17,cp_cmd!$I:$I,"="&amp;AV$1,cp_cmd!$J:$J,"=500g")</f>
        <v>0</v>
      </c>
      <c r="AW17" s="490">
        <f>SUMIFS(cp_cmd!$G:$G,cp_cmd!$D:$D,"="&amp;$B17,cp_cmd!$I:$I,"="&amp;AW$1,cp_cmd!$J:$J,"=2000g")</f>
        <v>0</v>
      </c>
      <c r="AX17" s="540">
        <f>SUMIFS(cp_cmd!$G:$G,cp_cmd!$D:$D,"="&amp;$B17,cp_cmd!$I:$I,"="&amp;AX$1,cp_cmd!$J:$J,"=260g")</f>
        <v>0</v>
      </c>
      <c r="AY17" s="487">
        <f>SUMIFS(cp_cmd!$G:$G,cp_cmd!$D:$D,"="&amp;$B17,cp_cmd!$I:$I,"="&amp;AY$1,cp_cmd!$J:$J,"=500g")</f>
        <v>0</v>
      </c>
      <c r="AZ17" s="14">
        <f>SUMIFS(cp_cmd!$G:$G,cp_cmd!$D:$D,"="&amp;$B17,cp_cmd!$I:$I,"="&amp;AZ$1,cp_cmd!$J:$J,"=350g")</f>
        <v>0</v>
      </c>
      <c r="BA17" s="14">
        <f>SUMIFS(cp_cmd!$G:$G,cp_cmd!$D:$D,"="&amp;$B17,cp_cmd!$I:$I,"="&amp;BA$1,cp_cmd!$J:$J,"=120g")</f>
        <v>0</v>
      </c>
      <c r="BB17" s="14">
        <f>SUMIFS(cp_cmd!$G:$G,cp_cmd!$D:$D,"="&amp;$B17,cp_cmd!$I:$I,"="&amp;BB$1,cp_cmd!$J:$J,"=120g")</f>
        <v>0</v>
      </c>
      <c r="BC17" s="14">
        <f>SUMIFS(cp_cmd!$G:$G,cp_cmd!$D:$D,"="&amp;$B17,cp_cmd!$I:$I,"="&amp;BC$1,cp_cmd!$J:$J,"=150g")</f>
        <v>0</v>
      </c>
      <c r="BD17" s="14">
        <f>SUMIFS(cp_cmd!$G:$G,cp_cmd!$D:$D,"="&amp;$B17,cp_cmd!$I:$I,"="&amp;BD$1,cp_cmd!$J:$J,"=270g")</f>
        <v>0</v>
      </c>
      <c r="BE17" s="489">
        <f>SUMIFS(cp_cmd!$G:$G,cp_cmd!$D:$D,"="&amp;$B17,cp_cmd!$I:$I,"="&amp;BE$1,cp_cmd!$J:$J,"=500g")</f>
        <v>0</v>
      </c>
      <c r="BF17" s="14">
        <f t="shared" si="0"/>
        <v>0</v>
      </c>
      <c r="BG17" s="19"/>
      <c r="BH17" s="18"/>
      <c r="BI17" s="6">
        <v>10</v>
      </c>
      <c r="BJ17" s="6">
        <f t="shared" si="1"/>
        <v>0</v>
      </c>
    </row>
    <row r="18" spans="1:62" s="6" customFormat="1" ht="38.25" customHeight="1">
      <c r="A18" s="22"/>
      <c r="B18" s="15" t="str">
        <f>cp_bl!L17</f>
        <v/>
      </c>
      <c r="C18" s="501"/>
      <c r="D18" s="508">
        <f>SUMIFS(cp_cmd!$G:$G,cp_cmd!$D:$D,"="&amp;$B18,cp_cmd!$I:$I,"="&amp;D$1,cp_cmd!$J:$J,"=500g")</f>
        <v>0</v>
      </c>
      <c r="E18" s="487">
        <f>SUMIFS(cp_cmd!$G:$G,cp_cmd!$D:$D,"="&amp;$B18,cp_cmd!$I:$I,"="&amp;D$1,cp_cmd!$J:$J,"=1000g")</f>
        <v>0</v>
      </c>
      <c r="F18" s="509">
        <f>SUMIFS(cp_cmd!$G:$G,cp_cmd!$D:$D,"="&amp;$B18,cp_cmd!$I:$I,"="&amp;D$1,cp_cmd!$J:$J,"=3000g")</f>
        <v>0</v>
      </c>
      <c r="G18" s="487">
        <f>SUMIFS(cp_cmd!$G:$G,cp_cmd!$D:$D,"="&amp;$B18,cp_cmd!$I:$I,"="&amp;G$1,cp_cmd!$J:$J,"=500g")</f>
        <v>0</v>
      </c>
      <c r="H18" s="14">
        <f>SUMIFS(cp_cmd!$G:$G,cp_cmd!$D:$D,"="&amp;$B18,cp_cmd!$I:$I,"="&amp;H$1,cp_cmd!$J:$J,"=500g")</f>
        <v>0</v>
      </c>
      <c r="I18" s="488"/>
      <c r="J18" s="508">
        <f>SUMIFS(cp_cmd!$G:$G,cp_cmd!$D:$D,"="&amp;$B18,cp_cmd!$I:$I,"="&amp;J$1,cp_cmd!$J:$J,"=500g")</f>
        <v>0</v>
      </c>
      <c r="K18" s="510">
        <f>SUMIFS(cp_cmd!$G:$G,cp_cmd!$D:$D,"="&amp;$B18,cp_cmd!$I:$I,"="&amp;J$1,cp_cmd!$J:$J,"=1000g")</f>
        <v>0</v>
      </c>
      <c r="L18" s="523">
        <f>SUMIFS(cp_cmd!$G:$G,cp_cmd!$D:$D,"="&amp;$B18,cp_cmd!$I:$I,"="&amp;L$1,cp_cmd!$J:$J,"=260g")</f>
        <v>0</v>
      </c>
      <c r="M18" s="508"/>
      <c r="N18" s="526"/>
      <c r="O18" s="508">
        <f>SUMIFS(cp_cmd!$G:$G,cp_cmd!$D:$D,"="&amp;$B18,cp_cmd!$I:$I,"="&amp;O$1,cp_cmd!$J:$J,"=500g")</f>
        <v>0</v>
      </c>
      <c r="P18" s="510">
        <f>SUMIFS(cp_cmd!$G:$G,cp_cmd!$D:$D,"="&amp;$B18,cp_cmd!$I:$I,"="&amp;O$1,cp_cmd!$J:$J,"=1000g")</f>
        <v>0</v>
      </c>
      <c r="Q18" s="487">
        <f>SUMIFS(cp_cmd!$G:$G,cp_cmd!$D:$D,"="&amp;$B18,cp_cmd!$I:$I,"="&amp;Q$1,cp_cmd!$J:$J,"=500g")</f>
        <v>0</v>
      </c>
      <c r="R18" s="487">
        <f>SUMIFS(cp_cmd!$G:$G,cp_cmd!$D:$D,"="&amp;$B18,cp_cmd!$I:$I,"="&amp;R$1,cp_cmd!$J:$J,"=500g")</f>
        <v>0</v>
      </c>
      <c r="S18" s="14">
        <f>SUMIFS(cp_cmd!$G:$G,cp_cmd!$D:$D,"="&amp;$B18,cp_cmd!$I:$I,"="&amp;S$1,cp_cmd!$J:$J,"=500g")</f>
        <v>0</v>
      </c>
      <c r="T18" s="14">
        <f>SUMIFS(cp_cmd!$G:$G,cp_cmd!$D:$D,"="&amp;$B18,cp_cmd!$I:$I,"="&amp;S$1,cp_cmd!$J:$J,"=1000g")</f>
        <v>0</v>
      </c>
      <c r="U18" s="488">
        <f>SUMIFS(cp_cmd!$G:$G,cp_cmd!$D:$D,"="&amp;$B18,cp_cmd!$I:$I,"="&amp;U$1,cp_cmd!$J:$J,"=500g")</f>
        <v>0</v>
      </c>
      <c r="V18" s="488"/>
      <c r="W18" s="489">
        <f>SUMIFS(cp_cmd!$G:$G,cp_cmd!$D:$D,"="&amp;$B18,cp_cmd!$I:$I,"="&amp;W$1,cp_cmd!$J:$J,"=500g")</f>
        <v>0</v>
      </c>
      <c r="X18" s="489">
        <f>SUMIFS(cp_cmd!$G:$G,cp_cmd!$D:$D,"="&amp;$B18,cp_cmd!$I:$I,"="&amp;W$1,cp_cmd!$J:$J,"=1000g")</f>
        <v>0</v>
      </c>
      <c r="Y18" s="489">
        <f>SUMIFS(cp_cmd!$G:$G,cp_cmd!$D:$D,"="&amp;$B18,cp_cmd!$I:$I,"="&amp;W$1,cp_cmd!$J:$J,"=3000g")</f>
        <v>0</v>
      </c>
      <c r="Z18" s="488"/>
      <c r="AA18" s="14">
        <f>SUMIFS(cp_cmd!$G:$G,cp_cmd!$D:$D,"="&amp;$B18,cp_cmd!$I:$I,"="&amp;AA$1,cp_cmd!$J:$J,"=500g")</f>
        <v>0</v>
      </c>
      <c r="AB18" s="14">
        <f>SUMIFS(cp_cmd!$G:$G,cp_cmd!$D:$D,"="&amp;$B18,cp_cmd!$I:$I,"="&amp;AA$1,cp_cmd!$J:$J,"=1000g")</f>
        <v>0</v>
      </c>
      <c r="AC18" s="488"/>
      <c r="AD18" s="488"/>
      <c r="AE18" s="488"/>
      <c r="AF18" s="488"/>
      <c r="AG18" s="14">
        <f>SUMIFS(cp_cmd!$G:$G,cp_cmd!$D:$D,"="&amp;$B18,cp_cmd!$I:$I,"="&amp;AG$1,cp_cmd!$J:$J,"=500g")</f>
        <v>0</v>
      </c>
      <c r="AH18" s="14">
        <f>SUMIFS(cp_cmd!$G:$G,cp_cmd!$D:$D,"="&amp;$B18,cp_cmd!$I:$I,"="&amp;AG$1,cp_cmd!$J:$J,"=1000g")</f>
        <v>0</v>
      </c>
      <c r="AI18" s="490"/>
      <c r="AJ18" s="488">
        <f>SUMIFS(cp_cmd!$G:$G,cp_cmd!$D:$D,"="&amp;$B18,cp_cmd!$I:$I,"="&amp;AJ$1,cp_cmd!$J:$J,"=500g")</f>
        <v>0</v>
      </c>
      <c r="AK18" s="488"/>
      <c r="AL18" s="488">
        <f>SUMIFS(cp_cmd!$G:$G,cp_cmd!$D:$D,"="&amp;$B18,cp_cmd!$I:$I,"="&amp;AL$1,cp_cmd!$J:$J,"=100g")</f>
        <v>0</v>
      </c>
      <c r="AM18" s="488"/>
      <c r="AN18" s="488"/>
      <c r="AO18" s="488"/>
      <c r="AP18" s="488"/>
      <c r="AQ18" s="488"/>
      <c r="AR18" s="488"/>
      <c r="AS18" s="488"/>
      <c r="AT18" s="488"/>
      <c r="AU18" s="14">
        <f>SUMIFS(cp_cmd!$G:$G,cp_cmd!$D:$D,"="&amp;$B18,cp_cmd!$I:$I,"="&amp;AU$1,cp_cmd!$J:$J,"=500g")</f>
        <v>0</v>
      </c>
      <c r="AV18" s="14">
        <f>SUMIFS(cp_cmd!$G:$G,cp_cmd!$D:$D,"="&amp;$B18,cp_cmd!$I:$I,"="&amp;AV$1,cp_cmd!$J:$J,"=500g")</f>
        <v>0</v>
      </c>
      <c r="AW18" s="490">
        <f>SUMIFS(cp_cmd!$G:$G,cp_cmd!$D:$D,"="&amp;$B18,cp_cmd!$I:$I,"="&amp;AW$1,cp_cmd!$J:$J,"=2000g")</f>
        <v>0</v>
      </c>
      <c r="AX18" s="540">
        <f>SUMIFS(cp_cmd!$G:$G,cp_cmd!$D:$D,"="&amp;$B18,cp_cmd!$I:$I,"="&amp;AX$1,cp_cmd!$J:$J,"=260g")</f>
        <v>0</v>
      </c>
      <c r="AY18" s="487">
        <f>SUMIFS(cp_cmd!$G:$G,cp_cmd!$D:$D,"="&amp;$B18,cp_cmd!$I:$I,"="&amp;AY$1,cp_cmd!$J:$J,"=500g")</f>
        <v>0</v>
      </c>
      <c r="AZ18" s="14">
        <f>SUMIFS(cp_cmd!$G:$G,cp_cmd!$D:$D,"="&amp;$B18,cp_cmd!$I:$I,"="&amp;AZ$1,cp_cmd!$J:$J,"=350g")</f>
        <v>0</v>
      </c>
      <c r="BA18" s="14">
        <f>SUMIFS(cp_cmd!$G:$G,cp_cmd!$D:$D,"="&amp;$B18,cp_cmd!$I:$I,"="&amp;BA$1,cp_cmd!$J:$J,"=120g")</f>
        <v>0</v>
      </c>
      <c r="BB18" s="14">
        <f>SUMIFS(cp_cmd!$G:$G,cp_cmd!$D:$D,"="&amp;$B18,cp_cmd!$I:$I,"="&amp;BB$1,cp_cmd!$J:$J,"=120g")</f>
        <v>0</v>
      </c>
      <c r="BC18" s="14">
        <f>SUMIFS(cp_cmd!$G:$G,cp_cmd!$D:$D,"="&amp;$B18,cp_cmd!$I:$I,"="&amp;BC$1,cp_cmd!$J:$J,"=150g")</f>
        <v>0</v>
      </c>
      <c r="BD18" s="14">
        <f>SUMIFS(cp_cmd!$G:$G,cp_cmd!$D:$D,"="&amp;$B18,cp_cmd!$I:$I,"="&amp;BD$1,cp_cmd!$J:$J,"=270g")</f>
        <v>0</v>
      </c>
      <c r="BE18" s="489">
        <f>SUMIFS(cp_cmd!$G:$G,cp_cmd!$D:$D,"="&amp;$B18,cp_cmd!$I:$I,"="&amp;BE$1,cp_cmd!$J:$J,"=500g")</f>
        <v>0</v>
      </c>
      <c r="BF18" s="14">
        <f t="shared" si="0"/>
        <v>0</v>
      </c>
      <c r="BG18" s="17"/>
      <c r="BI18" s="23">
        <v>10</v>
      </c>
      <c r="BJ18" s="6">
        <f t="shared" si="1"/>
        <v>0</v>
      </c>
    </row>
    <row r="19" spans="1:62" s="6" customFormat="1" ht="38.25" customHeight="1">
      <c r="A19" s="22"/>
      <c r="B19" s="15" t="str">
        <f>cp_bl!L18</f>
        <v/>
      </c>
      <c r="C19" s="501"/>
      <c r="D19" s="508">
        <f>SUMIFS(cp_cmd!$G:$G,cp_cmd!$D:$D,"="&amp;$B19,cp_cmd!$I:$I,"="&amp;D$1,cp_cmd!$J:$J,"=500g")</f>
        <v>0</v>
      </c>
      <c r="E19" s="487">
        <f>SUMIFS(cp_cmd!$G:$G,cp_cmd!$D:$D,"="&amp;$B19,cp_cmd!$I:$I,"="&amp;D$1,cp_cmd!$J:$J,"=1000g")</f>
        <v>0</v>
      </c>
      <c r="F19" s="509">
        <f>SUMIFS(cp_cmd!$G:$G,cp_cmd!$D:$D,"="&amp;$B19,cp_cmd!$I:$I,"="&amp;D$1,cp_cmd!$J:$J,"=3000g")</f>
        <v>0</v>
      </c>
      <c r="G19" s="487">
        <f>SUMIFS(cp_cmd!$G:$G,cp_cmd!$D:$D,"="&amp;$B19,cp_cmd!$I:$I,"="&amp;G$1,cp_cmd!$J:$J,"=500g")</f>
        <v>0</v>
      </c>
      <c r="H19" s="14">
        <f>SUMIFS(cp_cmd!$G:$G,cp_cmd!$D:$D,"="&amp;$B19,cp_cmd!$I:$I,"="&amp;H$1,cp_cmd!$J:$J,"=500g")</f>
        <v>0</v>
      </c>
      <c r="I19" s="488"/>
      <c r="J19" s="508">
        <f>SUMIFS(cp_cmd!$G:$G,cp_cmd!$D:$D,"="&amp;$B19,cp_cmd!$I:$I,"="&amp;J$1,cp_cmd!$J:$J,"=500g")</f>
        <v>0</v>
      </c>
      <c r="K19" s="510">
        <f>SUMIFS(cp_cmd!$G:$G,cp_cmd!$D:$D,"="&amp;$B19,cp_cmd!$I:$I,"="&amp;J$1,cp_cmd!$J:$J,"=1000g")</f>
        <v>0</v>
      </c>
      <c r="L19" s="523">
        <f>SUMIFS(cp_cmd!$G:$G,cp_cmd!$D:$D,"="&amp;$B19,cp_cmd!$I:$I,"="&amp;L$1,cp_cmd!$J:$J,"=260g")</f>
        <v>0</v>
      </c>
      <c r="M19" s="508"/>
      <c r="N19" s="526"/>
      <c r="O19" s="508">
        <f>SUMIFS(cp_cmd!$G:$G,cp_cmd!$D:$D,"="&amp;$B19,cp_cmd!$I:$I,"="&amp;O$1,cp_cmd!$J:$J,"=500g")</f>
        <v>0</v>
      </c>
      <c r="P19" s="510">
        <f>SUMIFS(cp_cmd!$G:$G,cp_cmd!$D:$D,"="&amp;$B19,cp_cmd!$I:$I,"="&amp;O$1,cp_cmd!$J:$J,"=1000g")</f>
        <v>0</v>
      </c>
      <c r="Q19" s="487">
        <f>SUMIFS(cp_cmd!$G:$G,cp_cmd!$D:$D,"="&amp;$B19,cp_cmd!$I:$I,"="&amp;Q$1,cp_cmd!$J:$J,"=500g")</f>
        <v>0</v>
      </c>
      <c r="R19" s="487">
        <f>SUMIFS(cp_cmd!$G:$G,cp_cmd!$D:$D,"="&amp;$B19,cp_cmd!$I:$I,"="&amp;R$1,cp_cmd!$J:$J,"=500g")</f>
        <v>0</v>
      </c>
      <c r="S19" s="14">
        <f>SUMIFS(cp_cmd!$G:$G,cp_cmd!$D:$D,"="&amp;$B19,cp_cmd!$I:$I,"="&amp;S$1,cp_cmd!$J:$J,"=500g")</f>
        <v>0</v>
      </c>
      <c r="T19" s="14">
        <f>SUMIFS(cp_cmd!$G:$G,cp_cmd!$D:$D,"="&amp;$B19,cp_cmd!$I:$I,"="&amp;S$1,cp_cmd!$J:$J,"=1000g")</f>
        <v>0</v>
      </c>
      <c r="U19" s="488">
        <f>SUMIFS(cp_cmd!$G:$G,cp_cmd!$D:$D,"="&amp;$B19,cp_cmd!$I:$I,"="&amp;U$1,cp_cmd!$J:$J,"=500g")</f>
        <v>0</v>
      </c>
      <c r="V19" s="488"/>
      <c r="W19" s="489">
        <f>SUMIFS(cp_cmd!$G:$G,cp_cmd!$D:$D,"="&amp;$B19,cp_cmd!$I:$I,"="&amp;W$1,cp_cmd!$J:$J,"=500g")</f>
        <v>0</v>
      </c>
      <c r="X19" s="489">
        <f>SUMIFS(cp_cmd!$G:$G,cp_cmd!$D:$D,"="&amp;$B19,cp_cmd!$I:$I,"="&amp;W$1,cp_cmd!$J:$J,"=1000g")</f>
        <v>0</v>
      </c>
      <c r="Y19" s="489">
        <f>SUMIFS(cp_cmd!$G:$G,cp_cmd!$D:$D,"="&amp;$B19,cp_cmd!$I:$I,"="&amp;W$1,cp_cmd!$J:$J,"=3000g")</f>
        <v>0</v>
      </c>
      <c r="Z19" s="488"/>
      <c r="AA19" s="14">
        <f>SUMIFS(cp_cmd!$G:$G,cp_cmd!$D:$D,"="&amp;$B19,cp_cmd!$I:$I,"="&amp;AA$1,cp_cmd!$J:$J,"=500g")</f>
        <v>0</v>
      </c>
      <c r="AB19" s="14">
        <f>SUMIFS(cp_cmd!$G:$G,cp_cmd!$D:$D,"="&amp;$B19,cp_cmd!$I:$I,"="&amp;AA$1,cp_cmd!$J:$J,"=1000g")</f>
        <v>0</v>
      </c>
      <c r="AC19" s="488"/>
      <c r="AD19" s="488"/>
      <c r="AE19" s="488"/>
      <c r="AF19" s="488"/>
      <c r="AG19" s="14">
        <f>SUMIFS(cp_cmd!$G:$G,cp_cmd!$D:$D,"="&amp;$B19,cp_cmd!$I:$I,"="&amp;AG$1,cp_cmd!$J:$J,"=500g")</f>
        <v>0</v>
      </c>
      <c r="AH19" s="14">
        <f>SUMIFS(cp_cmd!$G:$G,cp_cmd!$D:$D,"="&amp;$B19,cp_cmd!$I:$I,"="&amp;AG$1,cp_cmd!$J:$J,"=1000g")</f>
        <v>0</v>
      </c>
      <c r="AI19" s="490"/>
      <c r="AJ19" s="488">
        <f>SUMIFS(cp_cmd!$G:$G,cp_cmd!$D:$D,"="&amp;$B19,cp_cmd!$I:$I,"="&amp;AJ$1,cp_cmd!$J:$J,"=500g")</f>
        <v>0</v>
      </c>
      <c r="AK19" s="488"/>
      <c r="AL19" s="488">
        <f>SUMIFS(cp_cmd!$G:$G,cp_cmd!$D:$D,"="&amp;$B19,cp_cmd!$I:$I,"="&amp;AL$1,cp_cmd!$J:$J,"=100g")</f>
        <v>0</v>
      </c>
      <c r="AM19" s="488"/>
      <c r="AN19" s="488"/>
      <c r="AO19" s="488"/>
      <c r="AP19" s="488"/>
      <c r="AQ19" s="488"/>
      <c r="AR19" s="488"/>
      <c r="AS19" s="488"/>
      <c r="AT19" s="488"/>
      <c r="AU19" s="14">
        <f>SUMIFS(cp_cmd!$G:$G,cp_cmd!$D:$D,"="&amp;$B19,cp_cmd!$I:$I,"="&amp;AU$1,cp_cmd!$J:$J,"=500g")</f>
        <v>0</v>
      </c>
      <c r="AV19" s="14">
        <f>SUMIFS(cp_cmd!$G:$G,cp_cmd!$D:$D,"="&amp;$B19,cp_cmd!$I:$I,"="&amp;AV$1,cp_cmd!$J:$J,"=500g")</f>
        <v>0</v>
      </c>
      <c r="AW19" s="490">
        <f>SUMIFS(cp_cmd!$G:$G,cp_cmd!$D:$D,"="&amp;$B19,cp_cmd!$I:$I,"="&amp;AW$1,cp_cmd!$J:$J,"=2000g")</f>
        <v>0</v>
      </c>
      <c r="AX19" s="540">
        <f>SUMIFS(cp_cmd!$G:$G,cp_cmd!$D:$D,"="&amp;$B19,cp_cmd!$I:$I,"="&amp;AX$1,cp_cmd!$J:$J,"=260g")</f>
        <v>0</v>
      </c>
      <c r="AY19" s="487">
        <f>SUMIFS(cp_cmd!$G:$G,cp_cmd!$D:$D,"="&amp;$B19,cp_cmd!$I:$I,"="&amp;AY$1,cp_cmd!$J:$J,"=500g")</f>
        <v>0</v>
      </c>
      <c r="AZ19" s="14">
        <f>SUMIFS(cp_cmd!$G:$G,cp_cmd!$D:$D,"="&amp;$B19,cp_cmd!$I:$I,"="&amp;AZ$1,cp_cmd!$J:$J,"=350g")</f>
        <v>0</v>
      </c>
      <c r="BA19" s="14">
        <f>SUMIFS(cp_cmd!$G:$G,cp_cmd!$D:$D,"="&amp;$B19,cp_cmd!$I:$I,"="&amp;BA$1,cp_cmd!$J:$J,"=120g")</f>
        <v>0</v>
      </c>
      <c r="BB19" s="14">
        <f>SUMIFS(cp_cmd!$G:$G,cp_cmd!$D:$D,"="&amp;$B19,cp_cmd!$I:$I,"="&amp;BB$1,cp_cmd!$J:$J,"=120g")</f>
        <v>0</v>
      </c>
      <c r="BC19" s="14">
        <f>SUMIFS(cp_cmd!$G:$G,cp_cmd!$D:$D,"="&amp;$B19,cp_cmd!$I:$I,"="&amp;BC$1,cp_cmd!$J:$J,"=150g")</f>
        <v>0</v>
      </c>
      <c r="BD19" s="14">
        <f>SUMIFS(cp_cmd!$G:$G,cp_cmd!$D:$D,"="&amp;$B19,cp_cmd!$I:$I,"="&amp;BD$1,cp_cmd!$J:$J,"=270g")</f>
        <v>0</v>
      </c>
      <c r="BE19" s="489">
        <f>SUMIFS(cp_cmd!$G:$G,cp_cmd!$D:$D,"="&amp;$B19,cp_cmd!$I:$I,"="&amp;BE$1,cp_cmd!$J:$J,"=500g")</f>
        <v>0</v>
      </c>
      <c r="BF19" s="14">
        <f t="shared" si="0"/>
        <v>0</v>
      </c>
      <c r="BG19" s="17"/>
      <c r="BI19" s="6">
        <v>0</v>
      </c>
      <c r="BJ19" s="6">
        <f t="shared" si="1"/>
        <v>0</v>
      </c>
    </row>
    <row r="20" spans="1:62" s="6" customFormat="1" ht="38.25" customHeight="1">
      <c r="A20" s="22"/>
      <c r="B20" s="15" t="str">
        <f>cp_bl!L19</f>
        <v/>
      </c>
      <c r="C20" s="501"/>
      <c r="D20" s="508">
        <f>SUMIFS(cp_cmd!$G:$G,cp_cmd!$D:$D,"="&amp;$B20,cp_cmd!$I:$I,"="&amp;D$1,cp_cmd!$J:$J,"=500g")</f>
        <v>0</v>
      </c>
      <c r="E20" s="487">
        <f>SUMIFS(cp_cmd!$G:$G,cp_cmd!$D:$D,"="&amp;$B20,cp_cmd!$I:$I,"="&amp;D$1,cp_cmd!$J:$J,"=1000g")</f>
        <v>0</v>
      </c>
      <c r="F20" s="509">
        <f>SUMIFS(cp_cmd!$G:$G,cp_cmd!$D:$D,"="&amp;$B20,cp_cmd!$I:$I,"="&amp;D$1,cp_cmd!$J:$J,"=3000g")</f>
        <v>0</v>
      </c>
      <c r="G20" s="487">
        <f>SUMIFS(cp_cmd!$G:$G,cp_cmd!$D:$D,"="&amp;$B20,cp_cmd!$I:$I,"="&amp;G$1,cp_cmd!$J:$J,"=500g")</f>
        <v>0</v>
      </c>
      <c r="H20" s="14">
        <f>SUMIFS(cp_cmd!$G:$G,cp_cmd!$D:$D,"="&amp;$B20,cp_cmd!$I:$I,"="&amp;H$1,cp_cmd!$J:$J,"=500g")</f>
        <v>0</v>
      </c>
      <c r="I20" s="488"/>
      <c r="J20" s="508">
        <f>SUMIFS(cp_cmd!$G:$G,cp_cmd!$D:$D,"="&amp;$B20,cp_cmd!$I:$I,"="&amp;J$1,cp_cmd!$J:$J,"=500g")</f>
        <v>0</v>
      </c>
      <c r="K20" s="510">
        <f>SUMIFS(cp_cmd!$G:$G,cp_cmd!$D:$D,"="&amp;$B20,cp_cmd!$I:$I,"="&amp;J$1,cp_cmd!$J:$J,"=1000g")</f>
        <v>0</v>
      </c>
      <c r="L20" s="523">
        <f>SUMIFS(cp_cmd!$G:$G,cp_cmd!$D:$D,"="&amp;$B20,cp_cmd!$I:$I,"="&amp;L$1,cp_cmd!$J:$J,"=260g")</f>
        <v>0</v>
      </c>
      <c r="M20" s="508"/>
      <c r="N20" s="526"/>
      <c r="O20" s="508">
        <f>SUMIFS(cp_cmd!$G:$G,cp_cmd!$D:$D,"="&amp;$B20,cp_cmd!$I:$I,"="&amp;O$1,cp_cmd!$J:$J,"=500g")</f>
        <v>0</v>
      </c>
      <c r="P20" s="510">
        <f>SUMIFS(cp_cmd!$G:$G,cp_cmd!$D:$D,"="&amp;$B20,cp_cmd!$I:$I,"="&amp;O$1,cp_cmd!$J:$J,"=1000g")</f>
        <v>0</v>
      </c>
      <c r="Q20" s="487">
        <f>SUMIFS(cp_cmd!$G:$G,cp_cmd!$D:$D,"="&amp;$B20,cp_cmd!$I:$I,"="&amp;Q$1,cp_cmd!$J:$J,"=500g")</f>
        <v>0</v>
      </c>
      <c r="R20" s="487">
        <f>SUMIFS(cp_cmd!$G:$G,cp_cmd!$D:$D,"="&amp;$B20,cp_cmd!$I:$I,"="&amp;R$1,cp_cmd!$J:$J,"=500g")</f>
        <v>0</v>
      </c>
      <c r="S20" s="14">
        <f>SUMIFS(cp_cmd!$G:$G,cp_cmd!$D:$D,"="&amp;$B20,cp_cmd!$I:$I,"="&amp;S$1,cp_cmd!$J:$J,"=500g")</f>
        <v>0</v>
      </c>
      <c r="T20" s="14">
        <f>SUMIFS(cp_cmd!$G:$G,cp_cmd!$D:$D,"="&amp;$B20,cp_cmd!$I:$I,"="&amp;S$1,cp_cmd!$J:$J,"=1000g")</f>
        <v>0</v>
      </c>
      <c r="U20" s="488">
        <f>SUMIFS(cp_cmd!$G:$G,cp_cmd!$D:$D,"="&amp;$B20,cp_cmd!$I:$I,"="&amp;U$1,cp_cmd!$J:$J,"=500g")</f>
        <v>0</v>
      </c>
      <c r="V20" s="488"/>
      <c r="W20" s="489">
        <f>SUMIFS(cp_cmd!$G:$G,cp_cmd!$D:$D,"="&amp;$B20,cp_cmd!$I:$I,"="&amp;W$1,cp_cmd!$J:$J,"=500g")</f>
        <v>0</v>
      </c>
      <c r="X20" s="489">
        <f>SUMIFS(cp_cmd!$G:$G,cp_cmd!$D:$D,"="&amp;$B20,cp_cmd!$I:$I,"="&amp;W$1,cp_cmd!$J:$J,"=1000g")</f>
        <v>0</v>
      </c>
      <c r="Y20" s="489">
        <f>SUMIFS(cp_cmd!$G:$G,cp_cmd!$D:$D,"="&amp;$B20,cp_cmd!$I:$I,"="&amp;W$1,cp_cmd!$J:$J,"=3000g")</f>
        <v>0</v>
      </c>
      <c r="Z20" s="488"/>
      <c r="AA20" s="14">
        <f>SUMIFS(cp_cmd!$G:$G,cp_cmd!$D:$D,"="&amp;$B20,cp_cmd!$I:$I,"="&amp;AA$1,cp_cmd!$J:$J,"=500g")</f>
        <v>0</v>
      </c>
      <c r="AB20" s="14">
        <f>SUMIFS(cp_cmd!$G:$G,cp_cmd!$D:$D,"="&amp;$B20,cp_cmd!$I:$I,"="&amp;AA$1,cp_cmd!$J:$J,"=1000g")</f>
        <v>0</v>
      </c>
      <c r="AC20" s="488"/>
      <c r="AD20" s="488"/>
      <c r="AE20" s="488"/>
      <c r="AF20" s="488"/>
      <c r="AG20" s="14">
        <f>SUMIFS(cp_cmd!$G:$G,cp_cmd!$D:$D,"="&amp;$B20,cp_cmd!$I:$I,"="&amp;AG$1,cp_cmd!$J:$J,"=500g")</f>
        <v>0</v>
      </c>
      <c r="AH20" s="14">
        <f>SUMIFS(cp_cmd!$G:$G,cp_cmd!$D:$D,"="&amp;$B20,cp_cmd!$I:$I,"="&amp;AG$1,cp_cmd!$J:$J,"=1000g")</f>
        <v>0</v>
      </c>
      <c r="AI20" s="490"/>
      <c r="AJ20" s="488">
        <f>SUMIFS(cp_cmd!$G:$G,cp_cmd!$D:$D,"="&amp;$B20,cp_cmd!$I:$I,"="&amp;AJ$1,cp_cmd!$J:$J,"=500g")</f>
        <v>0</v>
      </c>
      <c r="AK20" s="488"/>
      <c r="AL20" s="488">
        <f>SUMIFS(cp_cmd!$G:$G,cp_cmd!$D:$D,"="&amp;$B20,cp_cmd!$I:$I,"="&amp;AL$1,cp_cmd!$J:$J,"=100g")</f>
        <v>0</v>
      </c>
      <c r="AM20" s="488"/>
      <c r="AN20" s="488"/>
      <c r="AO20" s="488"/>
      <c r="AP20" s="488"/>
      <c r="AQ20" s="488"/>
      <c r="AR20" s="488"/>
      <c r="AS20" s="488"/>
      <c r="AT20" s="488"/>
      <c r="AU20" s="14">
        <f>SUMIFS(cp_cmd!$G:$G,cp_cmd!$D:$D,"="&amp;$B20,cp_cmd!$I:$I,"="&amp;AU$1,cp_cmd!$J:$J,"=500g")</f>
        <v>0</v>
      </c>
      <c r="AV20" s="14">
        <f>SUMIFS(cp_cmd!$G:$G,cp_cmd!$D:$D,"="&amp;$B20,cp_cmd!$I:$I,"="&amp;AV$1,cp_cmd!$J:$J,"=500g")</f>
        <v>0</v>
      </c>
      <c r="AW20" s="490">
        <f>SUMIFS(cp_cmd!$G:$G,cp_cmd!$D:$D,"="&amp;$B20,cp_cmd!$I:$I,"="&amp;AW$1,cp_cmd!$J:$J,"=2000g")</f>
        <v>0</v>
      </c>
      <c r="AX20" s="540">
        <f>SUMIFS(cp_cmd!$G:$G,cp_cmd!$D:$D,"="&amp;$B20,cp_cmd!$I:$I,"="&amp;AX$1,cp_cmd!$J:$J,"=260g")</f>
        <v>0</v>
      </c>
      <c r="AY20" s="487">
        <f>SUMIFS(cp_cmd!$G:$G,cp_cmd!$D:$D,"="&amp;$B20,cp_cmd!$I:$I,"="&amp;AY$1,cp_cmd!$J:$J,"=500g")</f>
        <v>0</v>
      </c>
      <c r="AZ20" s="14">
        <f>SUMIFS(cp_cmd!$G:$G,cp_cmd!$D:$D,"="&amp;$B20,cp_cmd!$I:$I,"="&amp;AZ$1,cp_cmd!$J:$J,"=350g")</f>
        <v>0</v>
      </c>
      <c r="BA20" s="14">
        <f>SUMIFS(cp_cmd!$G:$G,cp_cmd!$D:$D,"="&amp;$B20,cp_cmd!$I:$I,"="&amp;BA$1,cp_cmd!$J:$J,"=120g")</f>
        <v>0</v>
      </c>
      <c r="BB20" s="14">
        <f>SUMIFS(cp_cmd!$G:$G,cp_cmd!$D:$D,"="&amp;$B20,cp_cmd!$I:$I,"="&amp;BB$1,cp_cmd!$J:$J,"=120g")</f>
        <v>0</v>
      </c>
      <c r="BC20" s="14">
        <f>SUMIFS(cp_cmd!$G:$G,cp_cmd!$D:$D,"="&amp;$B20,cp_cmd!$I:$I,"="&amp;BC$1,cp_cmd!$J:$J,"=150g")</f>
        <v>0</v>
      </c>
      <c r="BD20" s="14">
        <f>SUMIFS(cp_cmd!$G:$G,cp_cmd!$D:$D,"="&amp;$B20,cp_cmd!$I:$I,"="&amp;BD$1,cp_cmd!$J:$J,"=270g")</f>
        <v>0</v>
      </c>
      <c r="BE20" s="489">
        <f>SUMIFS(cp_cmd!$G:$G,cp_cmd!$D:$D,"="&amp;$B20,cp_cmd!$I:$I,"="&amp;BE$1,cp_cmd!$J:$J,"=500g")</f>
        <v>0</v>
      </c>
      <c r="BF20" s="14">
        <f t="shared" si="0"/>
        <v>0</v>
      </c>
      <c r="BG20" s="17"/>
      <c r="BI20" s="6">
        <v>0</v>
      </c>
      <c r="BJ20" s="6">
        <f t="shared" si="1"/>
        <v>0</v>
      </c>
    </row>
    <row r="21" spans="1:62" s="6" customFormat="1" ht="38.25" customHeight="1">
      <c r="A21" s="22"/>
      <c r="B21" s="15" t="str">
        <f>cp_bl!L20</f>
        <v/>
      </c>
      <c r="C21" s="501"/>
      <c r="D21" s="508">
        <f>SUMIFS(cp_cmd!$G:$G,cp_cmd!$D:$D,"="&amp;$B21,cp_cmd!$I:$I,"="&amp;D$1,cp_cmd!$J:$J,"=500g")</f>
        <v>0</v>
      </c>
      <c r="E21" s="487">
        <f>SUMIFS(cp_cmd!$G:$G,cp_cmd!$D:$D,"="&amp;$B21,cp_cmd!$I:$I,"="&amp;D$1,cp_cmd!$J:$J,"=1000g")</f>
        <v>0</v>
      </c>
      <c r="F21" s="509">
        <f>SUMIFS(cp_cmd!$G:$G,cp_cmd!$D:$D,"="&amp;$B21,cp_cmd!$I:$I,"="&amp;D$1,cp_cmd!$J:$J,"=3000g")</f>
        <v>0</v>
      </c>
      <c r="G21" s="487">
        <f>SUMIFS(cp_cmd!$G:$G,cp_cmd!$D:$D,"="&amp;$B21,cp_cmd!$I:$I,"="&amp;G$1,cp_cmd!$J:$J,"=500g")</f>
        <v>0</v>
      </c>
      <c r="H21" s="14">
        <f>SUMIFS(cp_cmd!$G:$G,cp_cmd!$D:$D,"="&amp;$B21,cp_cmd!$I:$I,"="&amp;H$1,cp_cmd!$J:$J,"=500g")</f>
        <v>0</v>
      </c>
      <c r="I21" s="488"/>
      <c r="J21" s="508">
        <f>SUMIFS(cp_cmd!$G:$G,cp_cmd!$D:$D,"="&amp;$B21,cp_cmd!$I:$I,"="&amp;J$1,cp_cmd!$J:$J,"=500g")</f>
        <v>0</v>
      </c>
      <c r="K21" s="510">
        <f>SUMIFS(cp_cmd!$G:$G,cp_cmd!$D:$D,"="&amp;$B21,cp_cmd!$I:$I,"="&amp;J$1,cp_cmd!$J:$J,"=1000g")</f>
        <v>0</v>
      </c>
      <c r="L21" s="523">
        <f>SUMIFS(cp_cmd!$G:$G,cp_cmd!$D:$D,"="&amp;$B21,cp_cmd!$I:$I,"="&amp;L$1,cp_cmd!$J:$J,"=260g")</f>
        <v>0</v>
      </c>
      <c r="M21" s="508"/>
      <c r="N21" s="526"/>
      <c r="O21" s="508">
        <f>SUMIFS(cp_cmd!$G:$G,cp_cmd!$D:$D,"="&amp;$B21,cp_cmd!$I:$I,"="&amp;O$1,cp_cmd!$J:$J,"=500g")</f>
        <v>0</v>
      </c>
      <c r="P21" s="510">
        <f>SUMIFS(cp_cmd!$G:$G,cp_cmd!$D:$D,"="&amp;$B21,cp_cmd!$I:$I,"="&amp;O$1,cp_cmd!$J:$J,"=1000g")</f>
        <v>0</v>
      </c>
      <c r="Q21" s="487">
        <f>SUMIFS(cp_cmd!$G:$G,cp_cmd!$D:$D,"="&amp;$B21,cp_cmd!$I:$I,"="&amp;Q$1,cp_cmd!$J:$J,"=500g")</f>
        <v>0</v>
      </c>
      <c r="R21" s="487">
        <f>SUMIFS(cp_cmd!$G:$G,cp_cmd!$D:$D,"="&amp;$B21,cp_cmd!$I:$I,"="&amp;R$1,cp_cmd!$J:$J,"=500g")</f>
        <v>0</v>
      </c>
      <c r="S21" s="14">
        <f>SUMIFS(cp_cmd!$G:$G,cp_cmd!$D:$D,"="&amp;$B21,cp_cmd!$I:$I,"="&amp;S$1,cp_cmd!$J:$J,"=500g")</f>
        <v>0</v>
      </c>
      <c r="T21" s="14">
        <f>SUMIFS(cp_cmd!$G:$G,cp_cmd!$D:$D,"="&amp;$B21,cp_cmd!$I:$I,"="&amp;S$1,cp_cmd!$J:$J,"=1000g")</f>
        <v>0</v>
      </c>
      <c r="U21" s="488">
        <f>SUMIFS(cp_cmd!$G:$G,cp_cmd!$D:$D,"="&amp;$B21,cp_cmd!$I:$I,"="&amp;U$1,cp_cmd!$J:$J,"=500g")</f>
        <v>0</v>
      </c>
      <c r="V21" s="488"/>
      <c r="W21" s="489">
        <f>SUMIFS(cp_cmd!$G:$G,cp_cmd!$D:$D,"="&amp;$B21,cp_cmd!$I:$I,"="&amp;W$1,cp_cmd!$J:$J,"=500g")</f>
        <v>0</v>
      </c>
      <c r="X21" s="489">
        <f>SUMIFS(cp_cmd!$G:$G,cp_cmd!$D:$D,"="&amp;$B21,cp_cmd!$I:$I,"="&amp;W$1,cp_cmd!$J:$J,"=1000g")</f>
        <v>0</v>
      </c>
      <c r="Y21" s="489">
        <f>SUMIFS(cp_cmd!$G:$G,cp_cmd!$D:$D,"="&amp;$B21,cp_cmd!$I:$I,"="&amp;W$1,cp_cmd!$J:$J,"=3000g")</f>
        <v>0</v>
      </c>
      <c r="Z21" s="488"/>
      <c r="AA21" s="14">
        <f>SUMIFS(cp_cmd!$G:$G,cp_cmd!$D:$D,"="&amp;$B21,cp_cmd!$I:$I,"="&amp;AA$1,cp_cmd!$J:$J,"=500g")</f>
        <v>0</v>
      </c>
      <c r="AB21" s="14">
        <f>SUMIFS(cp_cmd!$G:$G,cp_cmd!$D:$D,"="&amp;$B21,cp_cmd!$I:$I,"="&amp;AA$1,cp_cmd!$J:$J,"=1000g")</f>
        <v>0</v>
      </c>
      <c r="AC21" s="488"/>
      <c r="AD21" s="488"/>
      <c r="AE21" s="488"/>
      <c r="AF21" s="488"/>
      <c r="AG21" s="14">
        <f>SUMIFS(cp_cmd!$G:$G,cp_cmd!$D:$D,"="&amp;$B21,cp_cmd!$I:$I,"="&amp;AG$1,cp_cmd!$J:$J,"=500g")</f>
        <v>0</v>
      </c>
      <c r="AH21" s="14">
        <f>SUMIFS(cp_cmd!$G:$G,cp_cmd!$D:$D,"="&amp;$B21,cp_cmd!$I:$I,"="&amp;AG$1,cp_cmd!$J:$J,"=1000g")</f>
        <v>0</v>
      </c>
      <c r="AI21" s="490"/>
      <c r="AJ21" s="488">
        <f>SUMIFS(cp_cmd!$G:$G,cp_cmd!$D:$D,"="&amp;$B21,cp_cmd!$I:$I,"="&amp;AJ$1,cp_cmd!$J:$J,"=500g")</f>
        <v>0</v>
      </c>
      <c r="AK21" s="488"/>
      <c r="AL21" s="488">
        <f>SUMIFS(cp_cmd!$G:$G,cp_cmd!$D:$D,"="&amp;$B21,cp_cmd!$I:$I,"="&amp;AL$1,cp_cmd!$J:$J,"=100g")</f>
        <v>0</v>
      </c>
      <c r="AM21" s="488"/>
      <c r="AN21" s="488"/>
      <c r="AO21" s="488"/>
      <c r="AP21" s="488"/>
      <c r="AQ21" s="488"/>
      <c r="AR21" s="488"/>
      <c r="AS21" s="488"/>
      <c r="AT21" s="488"/>
      <c r="AU21" s="14">
        <f>SUMIFS(cp_cmd!$G:$G,cp_cmd!$D:$D,"="&amp;$B21,cp_cmd!$I:$I,"="&amp;AU$1,cp_cmd!$J:$J,"=500g")</f>
        <v>0</v>
      </c>
      <c r="AV21" s="14">
        <f>SUMIFS(cp_cmd!$G:$G,cp_cmd!$D:$D,"="&amp;$B21,cp_cmd!$I:$I,"="&amp;AV$1,cp_cmd!$J:$J,"=500g")</f>
        <v>0</v>
      </c>
      <c r="AW21" s="490">
        <f>SUMIFS(cp_cmd!$G:$G,cp_cmd!$D:$D,"="&amp;$B21,cp_cmd!$I:$I,"="&amp;AW$1,cp_cmd!$J:$J,"=2000g")</f>
        <v>0</v>
      </c>
      <c r="AX21" s="540">
        <f>SUMIFS(cp_cmd!$G:$G,cp_cmd!$D:$D,"="&amp;$B21,cp_cmd!$I:$I,"="&amp;AX$1,cp_cmd!$J:$J,"=260g")</f>
        <v>0</v>
      </c>
      <c r="AY21" s="487">
        <f>SUMIFS(cp_cmd!$G:$G,cp_cmd!$D:$D,"="&amp;$B21,cp_cmd!$I:$I,"="&amp;AY$1,cp_cmd!$J:$J,"=500g")</f>
        <v>0</v>
      </c>
      <c r="AZ21" s="14">
        <f>SUMIFS(cp_cmd!$G:$G,cp_cmd!$D:$D,"="&amp;$B21,cp_cmd!$I:$I,"="&amp;AZ$1,cp_cmd!$J:$J,"=350g")</f>
        <v>0</v>
      </c>
      <c r="BA21" s="14">
        <f>SUMIFS(cp_cmd!$G:$G,cp_cmd!$D:$D,"="&amp;$B21,cp_cmd!$I:$I,"="&amp;BA$1,cp_cmd!$J:$J,"=120g")</f>
        <v>0</v>
      </c>
      <c r="BB21" s="14">
        <f>SUMIFS(cp_cmd!$G:$G,cp_cmd!$D:$D,"="&amp;$B21,cp_cmd!$I:$I,"="&amp;BB$1,cp_cmd!$J:$J,"=120g")</f>
        <v>0</v>
      </c>
      <c r="BC21" s="14">
        <f>SUMIFS(cp_cmd!$G:$G,cp_cmd!$D:$D,"="&amp;$B21,cp_cmd!$I:$I,"="&amp;BC$1,cp_cmd!$J:$J,"=150g")</f>
        <v>0</v>
      </c>
      <c r="BD21" s="14">
        <f>SUMIFS(cp_cmd!$G:$G,cp_cmd!$D:$D,"="&amp;$B21,cp_cmd!$I:$I,"="&amp;BD$1,cp_cmd!$J:$J,"=270g")</f>
        <v>0</v>
      </c>
      <c r="BE21" s="489">
        <f>SUMIFS(cp_cmd!$G:$G,cp_cmd!$D:$D,"="&amp;$B21,cp_cmd!$I:$I,"="&amp;BE$1,cp_cmd!$J:$J,"=500g")</f>
        <v>0</v>
      </c>
      <c r="BF21" s="14">
        <f t="shared" si="0"/>
        <v>0</v>
      </c>
      <c r="BG21" s="17"/>
      <c r="BH21" s="18"/>
      <c r="BI21" s="6">
        <v>0</v>
      </c>
      <c r="BJ21" s="6">
        <f t="shared" si="1"/>
        <v>0</v>
      </c>
    </row>
    <row r="22" spans="1:62" s="6" customFormat="1" ht="38.25" customHeight="1">
      <c r="A22" s="22"/>
      <c r="B22" s="15" t="str">
        <f>cp_bl!L21</f>
        <v/>
      </c>
      <c r="C22" s="501"/>
      <c r="D22" s="508">
        <f>SUMIFS(cp_cmd!$G:$G,cp_cmd!$D:$D,"="&amp;$B22,cp_cmd!$I:$I,"="&amp;D$1,cp_cmd!$J:$J,"=500g")</f>
        <v>0</v>
      </c>
      <c r="E22" s="487">
        <f>SUMIFS(cp_cmd!$G:$G,cp_cmd!$D:$D,"="&amp;$B22,cp_cmd!$I:$I,"="&amp;D$1,cp_cmd!$J:$J,"=1000g")</f>
        <v>0</v>
      </c>
      <c r="F22" s="509">
        <f>SUMIFS(cp_cmd!$G:$G,cp_cmd!$D:$D,"="&amp;$B22,cp_cmd!$I:$I,"="&amp;D$1,cp_cmd!$J:$J,"=3000g")</f>
        <v>0</v>
      </c>
      <c r="G22" s="487">
        <f>SUMIFS(cp_cmd!$G:$G,cp_cmd!$D:$D,"="&amp;$B22,cp_cmd!$I:$I,"="&amp;G$1,cp_cmd!$J:$J,"=500g")</f>
        <v>0</v>
      </c>
      <c r="H22" s="14">
        <f>SUMIFS(cp_cmd!$G:$G,cp_cmd!$D:$D,"="&amp;$B22,cp_cmd!$I:$I,"="&amp;H$1,cp_cmd!$J:$J,"=500g")</f>
        <v>0</v>
      </c>
      <c r="I22" s="488"/>
      <c r="J22" s="508">
        <f>SUMIFS(cp_cmd!$G:$G,cp_cmd!$D:$D,"="&amp;$B22,cp_cmd!$I:$I,"="&amp;J$1,cp_cmd!$J:$J,"=500g")</f>
        <v>0</v>
      </c>
      <c r="K22" s="510">
        <f>SUMIFS(cp_cmd!$G:$G,cp_cmd!$D:$D,"="&amp;$B22,cp_cmd!$I:$I,"="&amp;J$1,cp_cmd!$J:$J,"=1000g")</f>
        <v>0</v>
      </c>
      <c r="L22" s="523">
        <f>SUMIFS(cp_cmd!$G:$G,cp_cmd!$D:$D,"="&amp;$B22,cp_cmd!$I:$I,"="&amp;L$1,cp_cmd!$J:$J,"=260g")</f>
        <v>0</v>
      </c>
      <c r="M22" s="508"/>
      <c r="N22" s="526"/>
      <c r="O22" s="508">
        <f>SUMIFS(cp_cmd!$G:$G,cp_cmd!$D:$D,"="&amp;$B22,cp_cmd!$I:$I,"="&amp;O$1,cp_cmd!$J:$J,"=500g")</f>
        <v>0</v>
      </c>
      <c r="P22" s="510">
        <f>SUMIFS(cp_cmd!$G:$G,cp_cmd!$D:$D,"="&amp;$B22,cp_cmd!$I:$I,"="&amp;O$1,cp_cmd!$J:$J,"=1000g")</f>
        <v>0</v>
      </c>
      <c r="Q22" s="487">
        <f>SUMIFS(cp_cmd!$G:$G,cp_cmd!$D:$D,"="&amp;$B22,cp_cmd!$I:$I,"="&amp;Q$1,cp_cmd!$J:$J,"=500g")</f>
        <v>0</v>
      </c>
      <c r="R22" s="487">
        <f>SUMIFS(cp_cmd!$G:$G,cp_cmd!$D:$D,"="&amp;$B22,cp_cmd!$I:$I,"="&amp;R$1,cp_cmd!$J:$J,"=500g")</f>
        <v>0</v>
      </c>
      <c r="S22" s="14">
        <f>SUMIFS(cp_cmd!$G:$G,cp_cmd!$D:$D,"="&amp;$B22,cp_cmd!$I:$I,"="&amp;S$1,cp_cmd!$J:$J,"=500g")</f>
        <v>0</v>
      </c>
      <c r="T22" s="14">
        <f>SUMIFS(cp_cmd!$G:$G,cp_cmd!$D:$D,"="&amp;$B22,cp_cmd!$I:$I,"="&amp;S$1,cp_cmd!$J:$J,"=1000g")</f>
        <v>0</v>
      </c>
      <c r="U22" s="488">
        <f>SUMIFS(cp_cmd!$G:$G,cp_cmd!$D:$D,"="&amp;$B22,cp_cmd!$I:$I,"="&amp;U$1,cp_cmd!$J:$J,"=500g")</f>
        <v>0</v>
      </c>
      <c r="V22" s="488"/>
      <c r="W22" s="489">
        <f>SUMIFS(cp_cmd!$G:$G,cp_cmd!$D:$D,"="&amp;$B22,cp_cmd!$I:$I,"="&amp;W$1,cp_cmd!$J:$J,"=500g")</f>
        <v>0</v>
      </c>
      <c r="X22" s="489">
        <f>SUMIFS(cp_cmd!$G:$G,cp_cmd!$D:$D,"="&amp;$B22,cp_cmd!$I:$I,"="&amp;W$1,cp_cmd!$J:$J,"=1000g")</f>
        <v>0</v>
      </c>
      <c r="Y22" s="489">
        <f>SUMIFS(cp_cmd!$G:$G,cp_cmd!$D:$D,"="&amp;$B22,cp_cmd!$I:$I,"="&amp;W$1,cp_cmd!$J:$J,"=3000g")</f>
        <v>0</v>
      </c>
      <c r="Z22" s="488"/>
      <c r="AA22" s="14">
        <f>SUMIFS(cp_cmd!$G:$G,cp_cmd!$D:$D,"="&amp;$B22,cp_cmd!$I:$I,"="&amp;AA$1,cp_cmd!$J:$J,"=500g")</f>
        <v>0</v>
      </c>
      <c r="AB22" s="14">
        <f>SUMIFS(cp_cmd!$G:$G,cp_cmd!$D:$D,"="&amp;$B22,cp_cmd!$I:$I,"="&amp;AA$1,cp_cmd!$J:$J,"=1000g")</f>
        <v>0</v>
      </c>
      <c r="AC22" s="488"/>
      <c r="AD22" s="488"/>
      <c r="AE22" s="488"/>
      <c r="AF22" s="488"/>
      <c r="AG22" s="14">
        <f>SUMIFS(cp_cmd!$G:$G,cp_cmd!$D:$D,"="&amp;$B22,cp_cmd!$I:$I,"="&amp;AG$1,cp_cmd!$J:$J,"=500g")</f>
        <v>0</v>
      </c>
      <c r="AH22" s="14">
        <f>SUMIFS(cp_cmd!$G:$G,cp_cmd!$D:$D,"="&amp;$B22,cp_cmd!$I:$I,"="&amp;AG$1,cp_cmd!$J:$J,"=1000g")</f>
        <v>0</v>
      </c>
      <c r="AI22" s="490"/>
      <c r="AJ22" s="488">
        <f>SUMIFS(cp_cmd!$G:$G,cp_cmd!$D:$D,"="&amp;$B22,cp_cmd!$I:$I,"="&amp;AJ$1,cp_cmd!$J:$J,"=500g")</f>
        <v>0</v>
      </c>
      <c r="AK22" s="488"/>
      <c r="AL22" s="488">
        <f>SUMIFS(cp_cmd!$G:$G,cp_cmd!$D:$D,"="&amp;$B22,cp_cmd!$I:$I,"="&amp;AL$1,cp_cmd!$J:$J,"=100g")</f>
        <v>0</v>
      </c>
      <c r="AM22" s="488"/>
      <c r="AN22" s="488"/>
      <c r="AO22" s="488"/>
      <c r="AP22" s="488"/>
      <c r="AQ22" s="488"/>
      <c r="AR22" s="488"/>
      <c r="AS22" s="488"/>
      <c r="AT22" s="488"/>
      <c r="AU22" s="14">
        <f>SUMIFS(cp_cmd!$G:$G,cp_cmd!$D:$D,"="&amp;$B22,cp_cmd!$I:$I,"="&amp;AU$1,cp_cmd!$J:$J,"=500g")</f>
        <v>0</v>
      </c>
      <c r="AV22" s="14">
        <f>SUMIFS(cp_cmd!$G:$G,cp_cmd!$D:$D,"="&amp;$B22,cp_cmd!$I:$I,"="&amp;AV$1,cp_cmd!$J:$J,"=500g")</f>
        <v>0</v>
      </c>
      <c r="AW22" s="490">
        <f>SUMIFS(cp_cmd!$G:$G,cp_cmd!$D:$D,"="&amp;$B22,cp_cmd!$I:$I,"="&amp;AW$1,cp_cmd!$J:$J,"=2000g")</f>
        <v>0</v>
      </c>
      <c r="AX22" s="540">
        <f>SUMIFS(cp_cmd!$G:$G,cp_cmd!$D:$D,"="&amp;$B22,cp_cmd!$I:$I,"="&amp;AX$1,cp_cmd!$J:$J,"=260g")</f>
        <v>0</v>
      </c>
      <c r="AY22" s="487">
        <f>SUMIFS(cp_cmd!$G:$G,cp_cmd!$D:$D,"="&amp;$B22,cp_cmd!$I:$I,"="&amp;AY$1,cp_cmd!$J:$J,"=500g")</f>
        <v>0</v>
      </c>
      <c r="AZ22" s="14">
        <f>SUMIFS(cp_cmd!$G:$G,cp_cmd!$D:$D,"="&amp;$B22,cp_cmd!$I:$I,"="&amp;AZ$1,cp_cmd!$J:$J,"=350g")</f>
        <v>0</v>
      </c>
      <c r="BA22" s="14">
        <f>SUMIFS(cp_cmd!$G:$G,cp_cmd!$D:$D,"="&amp;$B22,cp_cmd!$I:$I,"="&amp;BA$1,cp_cmd!$J:$J,"=120g")</f>
        <v>0</v>
      </c>
      <c r="BB22" s="14">
        <f>SUMIFS(cp_cmd!$G:$G,cp_cmd!$D:$D,"="&amp;$B22,cp_cmd!$I:$I,"="&amp;BB$1,cp_cmd!$J:$J,"=120g")</f>
        <v>0</v>
      </c>
      <c r="BC22" s="14">
        <f>SUMIFS(cp_cmd!$G:$G,cp_cmd!$D:$D,"="&amp;$B22,cp_cmd!$I:$I,"="&amp;BC$1,cp_cmd!$J:$J,"=150g")</f>
        <v>0</v>
      </c>
      <c r="BD22" s="14">
        <f>SUMIFS(cp_cmd!$G:$G,cp_cmd!$D:$D,"="&amp;$B22,cp_cmd!$I:$I,"="&amp;BD$1,cp_cmd!$J:$J,"=270g")</f>
        <v>0</v>
      </c>
      <c r="BE22" s="489">
        <f>SUMIFS(cp_cmd!$G:$G,cp_cmd!$D:$D,"="&amp;$B22,cp_cmd!$I:$I,"="&amp;BE$1,cp_cmd!$J:$J,"=500g")</f>
        <v>0</v>
      </c>
      <c r="BF22" s="14">
        <f t="shared" si="0"/>
        <v>0</v>
      </c>
      <c r="BG22" s="17"/>
      <c r="BI22" s="6">
        <v>0</v>
      </c>
      <c r="BJ22" s="6">
        <f t="shared" si="1"/>
        <v>0</v>
      </c>
    </row>
    <row r="23" spans="1:62" s="6" customFormat="1" ht="38.25" customHeight="1">
      <c r="A23" s="22"/>
      <c r="B23" s="15" t="str">
        <f>cp_bl!L22</f>
        <v/>
      </c>
      <c r="C23" s="501"/>
      <c r="D23" s="508">
        <f>SUMIFS(cp_cmd!$G:$G,cp_cmd!$D:$D,"="&amp;$B23,cp_cmd!$I:$I,"="&amp;D$1,cp_cmd!$J:$J,"=500g")</f>
        <v>0</v>
      </c>
      <c r="E23" s="487">
        <f>SUMIFS(cp_cmd!$G:$G,cp_cmd!$D:$D,"="&amp;$B23,cp_cmd!$I:$I,"="&amp;D$1,cp_cmd!$J:$J,"=1000g")</f>
        <v>0</v>
      </c>
      <c r="F23" s="509">
        <f>SUMIFS(cp_cmd!$G:$G,cp_cmd!$D:$D,"="&amp;$B23,cp_cmd!$I:$I,"="&amp;D$1,cp_cmd!$J:$J,"=3000g")</f>
        <v>0</v>
      </c>
      <c r="G23" s="487">
        <f>SUMIFS(cp_cmd!$G:$G,cp_cmd!$D:$D,"="&amp;$B23,cp_cmd!$I:$I,"="&amp;G$1,cp_cmd!$J:$J,"=500g")</f>
        <v>0</v>
      </c>
      <c r="H23" s="14">
        <f>SUMIFS(cp_cmd!$G:$G,cp_cmd!$D:$D,"="&amp;$B23,cp_cmd!$I:$I,"="&amp;H$1,cp_cmd!$J:$J,"=500g")</f>
        <v>0</v>
      </c>
      <c r="I23" s="488"/>
      <c r="J23" s="508">
        <f>SUMIFS(cp_cmd!$G:$G,cp_cmd!$D:$D,"="&amp;$B23,cp_cmd!$I:$I,"="&amp;J$1,cp_cmd!$J:$J,"=500g")</f>
        <v>0</v>
      </c>
      <c r="K23" s="510">
        <f>SUMIFS(cp_cmd!$G:$G,cp_cmd!$D:$D,"="&amp;$B23,cp_cmd!$I:$I,"="&amp;J$1,cp_cmd!$J:$J,"=1000g")</f>
        <v>0</v>
      </c>
      <c r="L23" s="523">
        <f>SUMIFS(cp_cmd!$G:$G,cp_cmd!$D:$D,"="&amp;$B23,cp_cmd!$I:$I,"="&amp;L$1,cp_cmd!$J:$J,"=260g")</f>
        <v>0</v>
      </c>
      <c r="M23" s="508"/>
      <c r="N23" s="526"/>
      <c r="O23" s="508">
        <f>SUMIFS(cp_cmd!$G:$G,cp_cmd!$D:$D,"="&amp;$B23,cp_cmd!$I:$I,"="&amp;O$1,cp_cmd!$J:$J,"=500g")</f>
        <v>0</v>
      </c>
      <c r="P23" s="510">
        <f>SUMIFS(cp_cmd!$G:$G,cp_cmd!$D:$D,"="&amp;$B23,cp_cmd!$I:$I,"="&amp;O$1,cp_cmd!$J:$J,"=1000g")</f>
        <v>0</v>
      </c>
      <c r="Q23" s="487">
        <f>SUMIFS(cp_cmd!$G:$G,cp_cmd!$D:$D,"="&amp;$B23,cp_cmd!$I:$I,"="&amp;Q$1,cp_cmd!$J:$J,"=500g")</f>
        <v>0</v>
      </c>
      <c r="R23" s="487">
        <f>SUMIFS(cp_cmd!$G:$G,cp_cmd!$D:$D,"="&amp;$B23,cp_cmd!$I:$I,"="&amp;R$1,cp_cmd!$J:$J,"=500g")</f>
        <v>0</v>
      </c>
      <c r="S23" s="14">
        <f>SUMIFS(cp_cmd!$G:$G,cp_cmd!$D:$D,"="&amp;$B23,cp_cmd!$I:$I,"="&amp;S$1,cp_cmd!$J:$J,"=500g")</f>
        <v>0</v>
      </c>
      <c r="T23" s="14">
        <f>SUMIFS(cp_cmd!$G:$G,cp_cmd!$D:$D,"="&amp;$B23,cp_cmd!$I:$I,"="&amp;S$1,cp_cmd!$J:$J,"=1000g")</f>
        <v>0</v>
      </c>
      <c r="U23" s="488">
        <f>SUMIFS(cp_cmd!$G:$G,cp_cmd!$D:$D,"="&amp;$B23,cp_cmd!$I:$I,"="&amp;U$1,cp_cmd!$J:$J,"=500g")</f>
        <v>0</v>
      </c>
      <c r="V23" s="488"/>
      <c r="W23" s="489">
        <f>SUMIFS(cp_cmd!$G:$G,cp_cmd!$D:$D,"="&amp;$B23,cp_cmd!$I:$I,"="&amp;W$1,cp_cmd!$J:$J,"=500g")</f>
        <v>0</v>
      </c>
      <c r="X23" s="489">
        <f>SUMIFS(cp_cmd!$G:$G,cp_cmd!$D:$D,"="&amp;$B23,cp_cmd!$I:$I,"="&amp;W$1,cp_cmd!$J:$J,"=1000g")</f>
        <v>0</v>
      </c>
      <c r="Y23" s="489">
        <f>SUMIFS(cp_cmd!$G:$G,cp_cmd!$D:$D,"="&amp;$B23,cp_cmd!$I:$I,"="&amp;W$1,cp_cmd!$J:$J,"=3000g")</f>
        <v>0</v>
      </c>
      <c r="Z23" s="488"/>
      <c r="AA23" s="14">
        <f>SUMIFS(cp_cmd!$G:$G,cp_cmd!$D:$D,"="&amp;$B23,cp_cmd!$I:$I,"="&amp;AA$1,cp_cmd!$J:$J,"=500g")</f>
        <v>0</v>
      </c>
      <c r="AB23" s="14">
        <f>SUMIFS(cp_cmd!$G:$G,cp_cmd!$D:$D,"="&amp;$B23,cp_cmd!$I:$I,"="&amp;AA$1,cp_cmd!$J:$J,"=1000g")</f>
        <v>0</v>
      </c>
      <c r="AC23" s="488"/>
      <c r="AD23" s="488"/>
      <c r="AE23" s="488"/>
      <c r="AF23" s="488"/>
      <c r="AG23" s="14">
        <f>SUMIFS(cp_cmd!$G:$G,cp_cmd!$D:$D,"="&amp;$B23,cp_cmd!$I:$I,"="&amp;AG$1,cp_cmd!$J:$J,"=500g")</f>
        <v>0</v>
      </c>
      <c r="AH23" s="14">
        <f>SUMIFS(cp_cmd!$G:$G,cp_cmd!$D:$D,"="&amp;$B23,cp_cmd!$I:$I,"="&amp;AG$1,cp_cmd!$J:$J,"=1000g")</f>
        <v>0</v>
      </c>
      <c r="AI23" s="490"/>
      <c r="AJ23" s="488">
        <f>SUMIFS(cp_cmd!$G:$G,cp_cmd!$D:$D,"="&amp;$B23,cp_cmd!$I:$I,"="&amp;AJ$1,cp_cmd!$J:$J,"=500g")</f>
        <v>0</v>
      </c>
      <c r="AK23" s="488"/>
      <c r="AL23" s="488">
        <f>SUMIFS(cp_cmd!$G:$G,cp_cmd!$D:$D,"="&amp;$B23,cp_cmd!$I:$I,"="&amp;AL$1,cp_cmd!$J:$J,"=100g")</f>
        <v>0</v>
      </c>
      <c r="AM23" s="488"/>
      <c r="AN23" s="488"/>
      <c r="AO23" s="488"/>
      <c r="AP23" s="488"/>
      <c r="AQ23" s="488"/>
      <c r="AR23" s="488"/>
      <c r="AS23" s="488"/>
      <c r="AT23" s="488"/>
      <c r="AU23" s="14">
        <f>SUMIFS(cp_cmd!$G:$G,cp_cmd!$D:$D,"="&amp;$B23,cp_cmd!$I:$I,"="&amp;AU$1,cp_cmd!$J:$J,"=500g")</f>
        <v>0</v>
      </c>
      <c r="AV23" s="14">
        <f>SUMIFS(cp_cmd!$G:$G,cp_cmd!$D:$D,"="&amp;$B23,cp_cmd!$I:$I,"="&amp;AV$1,cp_cmd!$J:$J,"=500g")</f>
        <v>0</v>
      </c>
      <c r="AW23" s="490">
        <f>SUMIFS(cp_cmd!$G:$G,cp_cmd!$D:$D,"="&amp;$B23,cp_cmd!$I:$I,"="&amp;AW$1,cp_cmd!$J:$J,"=2000g")</f>
        <v>0</v>
      </c>
      <c r="AX23" s="540">
        <f>SUMIFS(cp_cmd!$G:$G,cp_cmd!$D:$D,"="&amp;$B23,cp_cmd!$I:$I,"="&amp;AX$1,cp_cmd!$J:$J,"=260g")</f>
        <v>0</v>
      </c>
      <c r="AY23" s="487">
        <f>SUMIFS(cp_cmd!$G:$G,cp_cmd!$D:$D,"="&amp;$B23,cp_cmd!$I:$I,"="&amp;AY$1,cp_cmd!$J:$J,"=500g")</f>
        <v>0</v>
      </c>
      <c r="AZ23" s="14">
        <f>SUMIFS(cp_cmd!$G:$G,cp_cmd!$D:$D,"="&amp;$B23,cp_cmd!$I:$I,"="&amp;AZ$1,cp_cmd!$J:$J,"=350g")</f>
        <v>0</v>
      </c>
      <c r="BA23" s="14">
        <f>SUMIFS(cp_cmd!$G:$G,cp_cmd!$D:$D,"="&amp;$B23,cp_cmd!$I:$I,"="&amp;BA$1,cp_cmd!$J:$J,"=120g")</f>
        <v>0</v>
      </c>
      <c r="BB23" s="14">
        <f>SUMIFS(cp_cmd!$G:$G,cp_cmd!$D:$D,"="&amp;$B23,cp_cmd!$I:$I,"="&amp;BB$1,cp_cmd!$J:$J,"=120g")</f>
        <v>0</v>
      </c>
      <c r="BC23" s="14">
        <f>SUMIFS(cp_cmd!$G:$G,cp_cmd!$D:$D,"="&amp;$B23,cp_cmd!$I:$I,"="&amp;BC$1,cp_cmd!$J:$J,"=150g")</f>
        <v>0</v>
      </c>
      <c r="BD23" s="14">
        <f>SUMIFS(cp_cmd!$G:$G,cp_cmd!$D:$D,"="&amp;$B23,cp_cmd!$I:$I,"="&amp;BD$1,cp_cmd!$J:$J,"=270g")</f>
        <v>0</v>
      </c>
      <c r="BE23" s="489">
        <f>SUMIFS(cp_cmd!$G:$G,cp_cmd!$D:$D,"="&amp;$B23,cp_cmd!$I:$I,"="&amp;BE$1,cp_cmd!$J:$J,"=500g")</f>
        <v>0</v>
      </c>
      <c r="BF23" s="14">
        <f t="shared" si="0"/>
        <v>0</v>
      </c>
      <c r="BG23" s="17"/>
      <c r="BI23" s="6">
        <v>0</v>
      </c>
      <c r="BJ23" s="6">
        <f t="shared" si="1"/>
        <v>0</v>
      </c>
    </row>
    <row r="24" spans="1:62" s="6" customFormat="1" ht="38.25" customHeight="1">
      <c r="A24" s="22"/>
      <c r="B24" s="15" t="str">
        <f>cp_bl!L23</f>
        <v/>
      </c>
      <c r="C24" s="501"/>
      <c r="D24" s="508">
        <f>SUMIFS(cp_cmd!$G:$G,cp_cmd!$D:$D,"="&amp;$B24,cp_cmd!$I:$I,"="&amp;D$1,cp_cmd!$J:$J,"=500g")</f>
        <v>0</v>
      </c>
      <c r="E24" s="487">
        <f>SUMIFS(cp_cmd!$G:$G,cp_cmd!$D:$D,"="&amp;$B24,cp_cmd!$I:$I,"="&amp;D$1,cp_cmd!$J:$J,"=1000g")</f>
        <v>0</v>
      </c>
      <c r="F24" s="509">
        <f>SUMIFS(cp_cmd!$G:$G,cp_cmd!$D:$D,"="&amp;$B24,cp_cmd!$I:$I,"="&amp;D$1,cp_cmd!$J:$J,"=3000g")</f>
        <v>0</v>
      </c>
      <c r="G24" s="487">
        <f>SUMIFS(cp_cmd!$G:$G,cp_cmd!$D:$D,"="&amp;$B24,cp_cmd!$I:$I,"="&amp;G$1,cp_cmd!$J:$J,"=500g")</f>
        <v>0</v>
      </c>
      <c r="H24" s="14">
        <f>SUMIFS(cp_cmd!$G:$G,cp_cmd!$D:$D,"="&amp;$B24,cp_cmd!$I:$I,"="&amp;H$1,cp_cmd!$J:$J,"=500g")</f>
        <v>0</v>
      </c>
      <c r="I24" s="488"/>
      <c r="J24" s="508">
        <f>SUMIFS(cp_cmd!$G:$G,cp_cmd!$D:$D,"="&amp;$B24,cp_cmd!$I:$I,"="&amp;J$1,cp_cmd!$J:$J,"=500g")</f>
        <v>0</v>
      </c>
      <c r="K24" s="510">
        <f>SUMIFS(cp_cmd!$G:$G,cp_cmd!$D:$D,"="&amp;$B24,cp_cmd!$I:$I,"="&amp;J$1,cp_cmd!$J:$J,"=1000g")</f>
        <v>0</v>
      </c>
      <c r="L24" s="523">
        <f>SUMIFS(cp_cmd!$G:$G,cp_cmd!$D:$D,"="&amp;$B24,cp_cmd!$I:$I,"="&amp;L$1,cp_cmd!$J:$J,"=260g")</f>
        <v>0</v>
      </c>
      <c r="M24" s="508"/>
      <c r="N24" s="526"/>
      <c r="O24" s="508">
        <f>SUMIFS(cp_cmd!$G:$G,cp_cmd!$D:$D,"="&amp;$B24,cp_cmd!$I:$I,"="&amp;O$1,cp_cmd!$J:$J,"=500g")</f>
        <v>0</v>
      </c>
      <c r="P24" s="510">
        <f>SUMIFS(cp_cmd!$G:$G,cp_cmd!$D:$D,"="&amp;$B24,cp_cmd!$I:$I,"="&amp;O$1,cp_cmd!$J:$J,"=1000g")</f>
        <v>0</v>
      </c>
      <c r="Q24" s="487">
        <f>SUMIFS(cp_cmd!$G:$G,cp_cmd!$D:$D,"="&amp;$B24,cp_cmd!$I:$I,"="&amp;Q$1,cp_cmd!$J:$J,"=500g")</f>
        <v>0</v>
      </c>
      <c r="R24" s="487">
        <f>SUMIFS(cp_cmd!$G:$G,cp_cmd!$D:$D,"="&amp;$B24,cp_cmd!$I:$I,"="&amp;R$1,cp_cmd!$J:$J,"=500g")</f>
        <v>0</v>
      </c>
      <c r="S24" s="14">
        <f>SUMIFS(cp_cmd!$G:$G,cp_cmd!$D:$D,"="&amp;$B24,cp_cmd!$I:$I,"="&amp;S$1,cp_cmd!$J:$J,"=500g")</f>
        <v>0</v>
      </c>
      <c r="T24" s="14">
        <f>SUMIFS(cp_cmd!$G:$G,cp_cmd!$D:$D,"="&amp;$B24,cp_cmd!$I:$I,"="&amp;S$1,cp_cmd!$J:$J,"=1000g")</f>
        <v>0</v>
      </c>
      <c r="U24" s="488">
        <f>SUMIFS(cp_cmd!$G:$G,cp_cmd!$D:$D,"="&amp;$B24,cp_cmd!$I:$I,"="&amp;U$1,cp_cmd!$J:$J,"=500g")</f>
        <v>0</v>
      </c>
      <c r="V24" s="488"/>
      <c r="W24" s="489">
        <f>SUMIFS(cp_cmd!$G:$G,cp_cmd!$D:$D,"="&amp;$B24,cp_cmd!$I:$I,"="&amp;W$1,cp_cmd!$J:$J,"=500g")</f>
        <v>0</v>
      </c>
      <c r="X24" s="489">
        <f>SUMIFS(cp_cmd!$G:$G,cp_cmd!$D:$D,"="&amp;$B24,cp_cmd!$I:$I,"="&amp;W$1,cp_cmd!$J:$J,"=1000g")</f>
        <v>0</v>
      </c>
      <c r="Y24" s="489">
        <f>SUMIFS(cp_cmd!$G:$G,cp_cmd!$D:$D,"="&amp;$B24,cp_cmd!$I:$I,"="&amp;W$1,cp_cmd!$J:$J,"=3000g")</f>
        <v>0</v>
      </c>
      <c r="Z24" s="488"/>
      <c r="AA24" s="14">
        <f>SUMIFS(cp_cmd!$G:$G,cp_cmd!$D:$D,"="&amp;$B24,cp_cmd!$I:$I,"="&amp;AA$1,cp_cmd!$J:$J,"=500g")</f>
        <v>0</v>
      </c>
      <c r="AB24" s="14">
        <f>SUMIFS(cp_cmd!$G:$G,cp_cmd!$D:$D,"="&amp;$B24,cp_cmd!$I:$I,"="&amp;AA$1,cp_cmd!$J:$J,"=1000g")</f>
        <v>0</v>
      </c>
      <c r="AC24" s="488"/>
      <c r="AD24" s="488"/>
      <c r="AE24" s="488"/>
      <c r="AF24" s="488"/>
      <c r="AG24" s="14">
        <f>SUMIFS(cp_cmd!$G:$G,cp_cmd!$D:$D,"="&amp;$B24,cp_cmd!$I:$I,"="&amp;AG$1,cp_cmd!$J:$J,"=500g")</f>
        <v>0</v>
      </c>
      <c r="AH24" s="14">
        <f>SUMIFS(cp_cmd!$G:$G,cp_cmd!$D:$D,"="&amp;$B24,cp_cmd!$I:$I,"="&amp;AG$1,cp_cmd!$J:$J,"=1000g")</f>
        <v>0</v>
      </c>
      <c r="AI24" s="490"/>
      <c r="AJ24" s="488">
        <f>SUMIFS(cp_cmd!$G:$G,cp_cmd!$D:$D,"="&amp;$B24,cp_cmd!$I:$I,"="&amp;AJ$1,cp_cmd!$J:$J,"=500g")</f>
        <v>0</v>
      </c>
      <c r="AK24" s="488"/>
      <c r="AL24" s="488">
        <f>SUMIFS(cp_cmd!$G:$G,cp_cmd!$D:$D,"="&amp;$B24,cp_cmd!$I:$I,"="&amp;AL$1,cp_cmd!$J:$J,"=100g")</f>
        <v>0</v>
      </c>
      <c r="AM24" s="488"/>
      <c r="AN24" s="488"/>
      <c r="AO24" s="488"/>
      <c r="AP24" s="488"/>
      <c r="AQ24" s="488"/>
      <c r="AR24" s="488"/>
      <c r="AS24" s="488"/>
      <c r="AT24" s="488"/>
      <c r="AU24" s="14">
        <f>SUMIFS(cp_cmd!$G:$G,cp_cmd!$D:$D,"="&amp;$B24,cp_cmd!$I:$I,"="&amp;AU$1,cp_cmd!$J:$J,"=500g")</f>
        <v>0</v>
      </c>
      <c r="AV24" s="14">
        <f>SUMIFS(cp_cmd!$G:$G,cp_cmd!$D:$D,"="&amp;$B24,cp_cmd!$I:$I,"="&amp;AV$1,cp_cmd!$J:$J,"=500g")</f>
        <v>0</v>
      </c>
      <c r="AW24" s="490">
        <f>SUMIFS(cp_cmd!$G:$G,cp_cmd!$D:$D,"="&amp;$B24,cp_cmd!$I:$I,"="&amp;AW$1,cp_cmd!$J:$J,"=2000g")</f>
        <v>0</v>
      </c>
      <c r="AX24" s="540">
        <f>SUMIFS(cp_cmd!$G:$G,cp_cmd!$D:$D,"="&amp;$B24,cp_cmd!$I:$I,"="&amp;AX$1,cp_cmd!$J:$J,"=260g")</f>
        <v>0</v>
      </c>
      <c r="AY24" s="487">
        <f>SUMIFS(cp_cmd!$G:$G,cp_cmd!$D:$D,"="&amp;$B24,cp_cmd!$I:$I,"="&amp;AY$1,cp_cmd!$J:$J,"=500g")</f>
        <v>0</v>
      </c>
      <c r="AZ24" s="14">
        <f>SUMIFS(cp_cmd!$G:$G,cp_cmd!$D:$D,"="&amp;$B24,cp_cmd!$I:$I,"="&amp;AZ$1,cp_cmd!$J:$J,"=350g")</f>
        <v>0</v>
      </c>
      <c r="BA24" s="14">
        <f>SUMIFS(cp_cmd!$G:$G,cp_cmd!$D:$D,"="&amp;$B24,cp_cmd!$I:$I,"="&amp;BA$1,cp_cmd!$J:$J,"=120g")</f>
        <v>0</v>
      </c>
      <c r="BB24" s="14">
        <f>SUMIFS(cp_cmd!$G:$G,cp_cmd!$D:$D,"="&amp;$B24,cp_cmd!$I:$I,"="&amp;BB$1,cp_cmd!$J:$J,"=120g")</f>
        <v>0</v>
      </c>
      <c r="BC24" s="14">
        <f>SUMIFS(cp_cmd!$G:$G,cp_cmd!$D:$D,"="&amp;$B24,cp_cmd!$I:$I,"="&amp;BC$1,cp_cmd!$J:$J,"=150g")</f>
        <v>0</v>
      </c>
      <c r="BD24" s="14">
        <f>SUMIFS(cp_cmd!$G:$G,cp_cmd!$D:$D,"="&amp;$B24,cp_cmd!$I:$I,"="&amp;BD$1,cp_cmd!$J:$J,"=270g")</f>
        <v>0</v>
      </c>
      <c r="BE24" s="489">
        <f>SUMIFS(cp_cmd!$G:$G,cp_cmd!$D:$D,"="&amp;$B24,cp_cmd!$I:$I,"="&amp;BE$1,cp_cmd!$J:$J,"=500g")</f>
        <v>0</v>
      </c>
      <c r="BF24" s="14">
        <f t="shared" si="0"/>
        <v>0</v>
      </c>
      <c r="BG24" s="17"/>
      <c r="BH24" s="18"/>
    </row>
    <row r="25" spans="1:62" s="6" customFormat="1" ht="38.25" customHeight="1">
      <c r="A25" s="22"/>
      <c r="B25" s="15" t="str">
        <f>cp_bl!L24</f>
        <v/>
      </c>
      <c r="C25" s="501"/>
      <c r="D25" s="508">
        <f>SUMIFS(cp_cmd!$G:$G,cp_cmd!$D:$D,"="&amp;$B25,cp_cmd!$I:$I,"="&amp;D$1,cp_cmd!$J:$J,"=500g")</f>
        <v>0</v>
      </c>
      <c r="E25" s="487">
        <f>SUMIFS(cp_cmd!$G:$G,cp_cmd!$D:$D,"="&amp;$B25,cp_cmd!$I:$I,"="&amp;D$1,cp_cmd!$J:$J,"=1000g")</f>
        <v>0</v>
      </c>
      <c r="F25" s="509">
        <f>SUMIFS(cp_cmd!$G:$G,cp_cmd!$D:$D,"="&amp;$B25,cp_cmd!$I:$I,"="&amp;D$1,cp_cmd!$J:$J,"=3000g")</f>
        <v>0</v>
      </c>
      <c r="G25" s="487"/>
      <c r="H25" s="14">
        <f>SUMIFS(cp_cmd!$G:$G,cp_cmd!$D:$D,"="&amp;$B25,cp_cmd!$I:$I,"="&amp;H$1,cp_cmd!$J:$J,"=500g")</f>
        <v>0</v>
      </c>
      <c r="I25" s="488"/>
      <c r="J25" s="508">
        <f>SUMIFS(cp_cmd!$G:$G,cp_cmd!$D:$D,"="&amp;$B25,cp_cmd!$I:$I,"="&amp;J$1,cp_cmd!$J:$J,"=500g")</f>
        <v>0</v>
      </c>
      <c r="K25" s="510">
        <f>SUMIFS(cp_cmd!$G:$G,cp_cmd!$D:$D,"="&amp;$B25,cp_cmd!$I:$I,"="&amp;J$1,cp_cmd!$J:$J,"=1000g")</f>
        <v>0</v>
      </c>
      <c r="L25" s="523">
        <f>SUMIFS(cp_cmd!$G:$G,cp_cmd!$D:$D,"="&amp;$B25,cp_cmd!$I:$I,"="&amp;L$1,cp_cmd!$J:$J,"=260g")</f>
        <v>0</v>
      </c>
      <c r="M25" s="508"/>
      <c r="N25" s="526"/>
      <c r="O25" s="508">
        <f>SUMIFS(cp_cmd!$G:$G,cp_cmd!$D:$D,"="&amp;$B25,cp_cmd!$I:$I,"="&amp;O$1,cp_cmd!$J:$J,"=500g")</f>
        <v>0</v>
      </c>
      <c r="P25" s="510">
        <f>SUMIFS(cp_cmd!$G:$G,cp_cmd!$D:$D,"="&amp;$B25,cp_cmd!$I:$I,"="&amp;O$1,cp_cmd!$J:$J,"=1000g")</f>
        <v>0</v>
      </c>
      <c r="Q25" s="487">
        <f>SUMIFS(cp_cmd!$G:$G,cp_cmd!$D:$D,"="&amp;$B25,cp_cmd!$I:$I,"="&amp;Q$1,cp_cmd!$J:$J,"=500g")</f>
        <v>0</v>
      </c>
      <c r="R25" s="487">
        <f>SUMIFS(cp_cmd!$G:$G,cp_cmd!$D:$D,"="&amp;$B25,cp_cmd!$I:$I,"="&amp;R$1,cp_cmd!$J:$J,"=500g")</f>
        <v>0</v>
      </c>
      <c r="S25" s="14">
        <f>SUMIFS(cp_cmd!$G:$G,cp_cmd!$D:$D,"="&amp;$B25,cp_cmd!$I:$I,"="&amp;S$1,cp_cmd!$J:$J,"=500g")</f>
        <v>0</v>
      </c>
      <c r="T25" s="14">
        <f>SUMIFS(cp_cmd!$G:$G,cp_cmd!$D:$D,"="&amp;$B25,cp_cmd!$I:$I,"="&amp;S$1,cp_cmd!$J:$J,"=1000g")</f>
        <v>0</v>
      </c>
      <c r="U25" s="488">
        <f>SUMIFS(cp_cmd!$G:$G,cp_cmd!$D:$D,"="&amp;$B25,cp_cmd!$I:$I,"="&amp;U$1,cp_cmd!$J:$J,"=500g")</f>
        <v>0</v>
      </c>
      <c r="V25" s="488"/>
      <c r="W25" s="489">
        <f>SUMIFS(cp_cmd!$G:$G,cp_cmd!$D:$D,"="&amp;$B25,cp_cmd!$I:$I,"="&amp;W$1,cp_cmd!$J:$J,"=500g")</f>
        <v>0</v>
      </c>
      <c r="X25" s="489">
        <f>SUMIFS(cp_cmd!$G:$G,cp_cmd!$D:$D,"="&amp;$B25,cp_cmd!$I:$I,"="&amp;W$1,cp_cmd!$J:$J,"=1000g")</f>
        <v>0</v>
      </c>
      <c r="Y25" s="489">
        <f>SUMIFS(cp_cmd!$G:$G,cp_cmd!$D:$D,"="&amp;$B25,cp_cmd!$I:$I,"="&amp;W$1,cp_cmd!$J:$J,"=3000g")</f>
        <v>0</v>
      </c>
      <c r="Z25" s="488"/>
      <c r="AA25" s="14">
        <f>SUMIFS(cp_cmd!$G:$G,cp_cmd!$D:$D,"="&amp;$B25,cp_cmd!$I:$I,"="&amp;AA$1,cp_cmd!$J:$J,"=500g")</f>
        <v>0</v>
      </c>
      <c r="AB25" s="14">
        <f>SUMIFS(cp_cmd!$G:$G,cp_cmd!$D:$D,"="&amp;$B25,cp_cmd!$I:$I,"="&amp;AA$1,cp_cmd!$J:$J,"=1000g")</f>
        <v>0</v>
      </c>
      <c r="AC25" s="488"/>
      <c r="AD25" s="488"/>
      <c r="AE25" s="488"/>
      <c r="AF25" s="488"/>
      <c r="AG25" s="14">
        <f>SUMIFS(cp_cmd!$G:$G,cp_cmd!$D:$D,"="&amp;$B25,cp_cmd!$I:$I,"="&amp;AG$1,cp_cmd!$J:$J,"=500g")</f>
        <v>0</v>
      </c>
      <c r="AH25" s="14">
        <f>SUMIFS(cp_cmd!$G:$G,cp_cmd!$D:$D,"="&amp;$B25,cp_cmd!$I:$I,"="&amp;AG$1,cp_cmd!$J:$J,"=1000g")</f>
        <v>0</v>
      </c>
      <c r="AI25" s="490"/>
      <c r="AJ25" s="488"/>
      <c r="AK25" s="488"/>
      <c r="AL25" s="488">
        <f>SUMIFS(cp_cmd!$G:$G,cp_cmd!$D:$D,"="&amp;$B25,cp_cmd!$I:$I,"="&amp;AL$1,cp_cmd!$J:$J,"=100g")</f>
        <v>0</v>
      </c>
      <c r="AM25" s="488"/>
      <c r="AN25" s="488"/>
      <c r="AO25" s="488"/>
      <c r="AP25" s="488"/>
      <c r="AQ25" s="488"/>
      <c r="AR25" s="488"/>
      <c r="AS25" s="488"/>
      <c r="AT25" s="488"/>
      <c r="AU25" s="14">
        <f>SUMIFS(cp_cmd!$G:$G,cp_cmd!$D:$D,"="&amp;$B25,cp_cmd!$I:$I,"="&amp;AU$1,cp_cmd!$J:$J,"=500g")</f>
        <v>0</v>
      </c>
      <c r="AV25" s="14">
        <f>SUMIFS(cp_cmd!$G:$G,cp_cmd!$D:$D,"="&amp;$B25,cp_cmd!$I:$I,"="&amp;AV$1,cp_cmd!$J:$J,"=500g")</f>
        <v>0</v>
      </c>
      <c r="AW25" s="490">
        <f>SUMIFS(cp_cmd!$G:$G,cp_cmd!$D:$D,"="&amp;$B25,cp_cmd!$I:$I,"="&amp;AW$1,cp_cmd!$J:$J,"=2000g")</f>
        <v>0</v>
      </c>
      <c r="AX25" s="540">
        <f>SUMIFS(cp_cmd!$G:$G,cp_cmd!$D:$D,"="&amp;$B25,cp_cmd!$I:$I,"="&amp;AX$1,cp_cmd!$J:$J,"=260g")</f>
        <v>0</v>
      </c>
      <c r="AY25" s="487">
        <f>SUMIFS(cp_cmd!$G:$G,cp_cmd!$D:$D,"="&amp;$B25,cp_cmd!$I:$I,"="&amp;AY$1,cp_cmd!$J:$J,"=500g")</f>
        <v>0</v>
      </c>
      <c r="AZ25" s="14">
        <f>SUMIFS(cp_cmd!$G:$G,cp_cmd!$D:$D,"="&amp;$B25,cp_cmd!$I:$I,"="&amp;AZ$1,cp_cmd!$J:$J,"=350g")</f>
        <v>0</v>
      </c>
      <c r="BA25" s="14">
        <f>SUMIFS(cp_cmd!$G:$G,cp_cmd!$D:$D,"="&amp;$B25,cp_cmd!$I:$I,"="&amp;BA$1,cp_cmd!$J:$J,"=120g")</f>
        <v>0</v>
      </c>
      <c r="BB25" s="14">
        <f>SUMIFS(cp_cmd!$G:$G,cp_cmd!$D:$D,"="&amp;$B25,cp_cmd!$I:$I,"="&amp;BB$1,cp_cmd!$J:$J,"=120g")</f>
        <v>0</v>
      </c>
      <c r="BC25" s="14">
        <f>SUMIFS(cp_cmd!$G:$G,cp_cmd!$D:$D,"="&amp;$B25,cp_cmd!$I:$I,"="&amp;BC$1,cp_cmd!$J:$J,"=150g")</f>
        <v>0</v>
      </c>
      <c r="BD25" s="14">
        <f>SUMIFS(cp_cmd!$G:$G,cp_cmd!$D:$D,"="&amp;$B25,cp_cmd!$I:$I,"="&amp;BD$1,cp_cmd!$J:$J,"=270g")</f>
        <v>0</v>
      </c>
      <c r="BE25" s="489">
        <f>SUMIFS(cp_cmd!$G:$G,cp_cmd!$D:$D,"="&amp;$B25,cp_cmd!$I:$I,"="&amp;BE$1,cp_cmd!$J:$J,"=500g")</f>
        <v>0</v>
      </c>
      <c r="BF25" s="14">
        <f t="shared" si="0"/>
        <v>0</v>
      </c>
      <c r="BG25" s="17"/>
      <c r="BH25" s="18"/>
    </row>
    <row r="26" spans="1:62" s="6" customFormat="1" ht="38.25" customHeight="1">
      <c r="A26" s="22"/>
      <c r="B26" s="15" t="str">
        <f>cp_bl!L25</f>
        <v/>
      </c>
      <c r="C26" s="501"/>
      <c r="D26" s="508">
        <f>SUMIFS(cp_cmd!$G:$G,cp_cmd!$D:$D,"="&amp;$B26,cp_cmd!$I:$I,"="&amp;D$1,cp_cmd!$J:$J,"=500g")</f>
        <v>0</v>
      </c>
      <c r="E26" s="487">
        <f>SUMIFS(cp_cmd!$G:$G,cp_cmd!$D:$D,"="&amp;$B26,cp_cmd!$I:$I,"="&amp;D$1,cp_cmd!$J:$J,"=1000g")</f>
        <v>0</v>
      </c>
      <c r="F26" s="509">
        <f>SUMIFS(cp_cmd!$G:$G,cp_cmd!$D:$D,"="&amp;$B26,cp_cmd!$I:$I,"="&amp;D$1,cp_cmd!$J:$J,"=3000g")</f>
        <v>0</v>
      </c>
      <c r="G26" s="487"/>
      <c r="H26" s="14">
        <f>SUMIFS(cp_cmd!$G:$G,cp_cmd!$D:$D,"="&amp;$B26,cp_cmd!$I:$I,"="&amp;H$1,cp_cmd!$J:$J,"=500g")</f>
        <v>0</v>
      </c>
      <c r="I26" s="488"/>
      <c r="J26" s="508">
        <f>SUMIFS(cp_cmd!$G:$G,cp_cmd!$D:$D,"="&amp;$B26,cp_cmd!$I:$I,"="&amp;J$1,cp_cmd!$J:$J,"=500g")</f>
        <v>0</v>
      </c>
      <c r="K26" s="510">
        <f>SUMIFS(cp_cmd!$G:$G,cp_cmd!$D:$D,"="&amp;$B26,cp_cmd!$I:$I,"="&amp;J$1,cp_cmd!$J:$J,"=1000g")</f>
        <v>0</v>
      </c>
      <c r="L26" s="523">
        <f>SUMIFS(cp_cmd!$G:$G,cp_cmd!$D:$D,"="&amp;$B26,cp_cmd!$I:$I,"="&amp;L$1,cp_cmd!$J:$J,"=260g")</f>
        <v>0</v>
      </c>
      <c r="M26" s="508"/>
      <c r="N26" s="526"/>
      <c r="O26" s="508">
        <f>SUMIFS(cp_cmd!$G:$G,cp_cmd!$D:$D,"="&amp;$B26,cp_cmd!$I:$I,"="&amp;O$1,cp_cmd!$J:$J,"=500g")</f>
        <v>0</v>
      </c>
      <c r="P26" s="510">
        <f>SUMIFS(cp_cmd!$G:$G,cp_cmd!$D:$D,"="&amp;$B26,cp_cmd!$I:$I,"="&amp;O$1,cp_cmd!$J:$J,"=1000g")</f>
        <v>0</v>
      </c>
      <c r="Q26" s="487">
        <f>SUMIFS(cp_cmd!$G:$G,cp_cmd!$D:$D,"="&amp;$B26,cp_cmd!$I:$I,"="&amp;Q$1,cp_cmd!$J:$J,"=500g")</f>
        <v>0</v>
      </c>
      <c r="R26" s="487">
        <f>SUMIFS(cp_cmd!$G:$G,cp_cmd!$D:$D,"="&amp;$B26,cp_cmd!$I:$I,"="&amp;R$1,cp_cmd!$J:$J,"=500g")</f>
        <v>0</v>
      </c>
      <c r="S26" s="14">
        <f>SUMIFS(cp_cmd!$G:$G,cp_cmd!$D:$D,"="&amp;$B26,cp_cmd!$I:$I,"="&amp;S$1,cp_cmd!$J:$J,"=500g")</f>
        <v>0</v>
      </c>
      <c r="T26" s="14">
        <f>SUMIFS(cp_cmd!$G:$G,cp_cmd!$D:$D,"="&amp;$B26,cp_cmd!$I:$I,"="&amp;S$1,cp_cmd!$J:$J,"=1000g")</f>
        <v>0</v>
      </c>
      <c r="U26" s="488">
        <f>SUMIFS(cp_cmd!$G:$G,cp_cmd!$D:$D,"="&amp;$B26,cp_cmd!$I:$I,"="&amp;U$1,cp_cmd!$J:$J,"=500g")</f>
        <v>0</v>
      </c>
      <c r="V26" s="488"/>
      <c r="W26" s="489">
        <f>SUMIFS(cp_cmd!$G:$G,cp_cmd!$D:$D,"="&amp;$B26,cp_cmd!$I:$I,"="&amp;W$1,cp_cmd!$J:$J,"=500g")</f>
        <v>0</v>
      </c>
      <c r="X26" s="489">
        <f>SUMIFS(cp_cmd!$G:$G,cp_cmd!$D:$D,"="&amp;$B26,cp_cmd!$I:$I,"="&amp;W$1,cp_cmd!$J:$J,"=1000g")</f>
        <v>0</v>
      </c>
      <c r="Y26" s="489">
        <f>SUMIFS(cp_cmd!$G:$G,cp_cmd!$D:$D,"="&amp;$B26,cp_cmd!$I:$I,"="&amp;W$1,cp_cmd!$J:$J,"=3000g")</f>
        <v>0</v>
      </c>
      <c r="Z26" s="488"/>
      <c r="AA26" s="14">
        <f>SUMIFS(cp_cmd!$G:$G,cp_cmd!$D:$D,"="&amp;$B26,cp_cmd!$I:$I,"="&amp;AA$1,cp_cmd!$J:$J,"=500g")</f>
        <v>0</v>
      </c>
      <c r="AB26" s="14">
        <f>SUMIFS(cp_cmd!$G:$G,cp_cmd!$D:$D,"="&amp;$B26,cp_cmd!$I:$I,"="&amp;AA$1,cp_cmd!$J:$J,"=1000g")</f>
        <v>0</v>
      </c>
      <c r="AC26" s="488"/>
      <c r="AD26" s="488"/>
      <c r="AE26" s="488"/>
      <c r="AF26" s="488"/>
      <c r="AG26" s="14">
        <f>SUMIFS(cp_cmd!$G:$G,cp_cmd!$D:$D,"="&amp;$B26,cp_cmd!$I:$I,"="&amp;AG$1,cp_cmd!$J:$J,"=500g")</f>
        <v>0</v>
      </c>
      <c r="AH26" s="14">
        <f>SUMIFS(cp_cmd!$G:$G,cp_cmd!$D:$D,"="&amp;$B26,cp_cmd!$I:$I,"="&amp;AG$1,cp_cmd!$J:$J,"=1000g")</f>
        <v>0</v>
      </c>
      <c r="AI26" s="490"/>
      <c r="AJ26" s="488"/>
      <c r="AK26" s="488"/>
      <c r="AL26" s="488">
        <f>SUMIFS(cp_cmd!$G:$G,cp_cmd!$D:$D,"="&amp;$B26,cp_cmd!$I:$I,"="&amp;AL$1,cp_cmd!$J:$J,"=100g")</f>
        <v>0</v>
      </c>
      <c r="AM26" s="488"/>
      <c r="AN26" s="488"/>
      <c r="AO26" s="488"/>
      <c r="AP26" s="488"/>
      <c r="AQ26" s="488"/>
      <c r="AR26" s="488"/>
      <c r="AS26" s="488"/>
      <c r="AT26" s="488"/>
      <c r="AU26" s="14">
        <f>SUMIFS(cp_cmd!$G:$G,cp_cmd!$D:$D,"="&amp;$B26,cp_cmd!$I:$I,"="&amp;AU$1,cp_cmd!$J:$J,"=500g")</f>
        <v>0</v>
      </c>
      <c r="AV26" s="14">
        <f>SUMIFS(cp_cmd!$G:$G,cp_cmd!$D:$D,"="&amp;$B26,cp_cmd!$I:$I,"="&amp;AV$1,cp_cmd!$J:$J,"=500g")</f>
        <v>0</v>
      </c>
      <c r="AW26" s="490">
        <f>SUMIFS(cp_cmd!$G:$G,cp_cmd!$D:$D,"="&amp;$B26,cp_cmd!$I:$I,"="&amp;AW$1,cp_cmd!$J:$J,"=2000g")</f>
        <v>0</v>
      </c>
      <c r="AX26" s="540">
        <f>SUMIFS(cp_cmd!$G:$G,cp_cmd!$D:$D,"="&amp;$B26,cp_cmd!$I:$I,"="&amp;AX$1,cp_cmd!$J:$J,"=260g")</f>
        <v>0</v>
      </c>
      <c r="AY26" s="487">
        <f>SUMIFS(cp_cmd!$G:$G,cp_cmd!$D:$D,"="&amp;$B26,cp_cmd!$I:$I,"="&amp;AY$1,cp_cmd!$J:$J,"=500g")</f>
        <v>0</v>
      </c>
      <c r="AZ26" s="14">
        <f>SUMIFS(cp_cmd!$G:$G,cp_cmd!$D:$D,"="&amp;$B26,cp_cmd!$I:$I,"="&amp;AZ$1,cp_cmd!$J:$J,"=350g")</f>
        <v>0</v>
      </c>
      <c r="BA26" s="14">
        <f>SUMIFS(cp_cmd!$G:$G,cp_cmd!$D:$D,"="&amp;$B26,cp_cmd!$I:$I,"="&amp;BA$1,cp_cmd!$J:$J,"=120g")</f>
        <v>0</v>
      </c>
      <c r="BB26" s="14">
        <f>SUMIFS(cp_cmd!$G:$G,cp_cmd!$D:$D,"="&amp;$B26,cp_cmd!$I:$I,"="&amp;BB$1,cp_cmd!$J:$J,"=120g")</f>
        <v>0</v>
      </c>
      <c r="BC26" s="14">
        <f>SUMIFS(cp_cmd!$G:$G,cp_cmd!$D:$D,"="&amp;$B26,cp_cmd!$I:$I,"="&amp;BC$1,cp_cmd!$J:$J,"=150g")</f>
        <v>0</v>
      </c>
      <c r="BD26" s="14">
        <f>SUMIFS(cp_cmd!$G:$G,cp_cmd!$D:$D,"="&amp;$B26,cp_cmd!$I:$I,"="&amp;BD$1,cp_cmd!$J:$J,"=270g")</f>
        <v>0</v>
      </c>
      <c r="BE26" s="489">
        <f>SUMIFS(cp_cmd!$G:$G,cp_cmd!$D:$D,"="&amp;$B26,cp_cmd!$I:$I,"="&amp;BE$1,cp_cmd!$J:$J,"=500g")</f>
        <v>0</v>
      </c>
      <c r="BF26" s="14">
        <f t="shared" si="0"/>
        <v>0</v>
      </c>
      <c r="BG26" s="17"/>
      <c r="BH26" s="18"/>
    </row>
    <row r="27" spans="1:62" s="6" customFormat="1" ht="38.25" customHeight="1">
      <c r="A27" s="22"/>
      <c r="B27" s="15" t="str">
        <f>cp_bl!L26</f>
        <v/>
      </c>
      <c r="C27" s="501"/>
      <c r="D27" s="508">
        <f>SUMIFS(cp_cmd!$G:$G,cp_cmd!$D:$D,"="&amp;$B27,cp_cmd!$I:$I,"="&amp;D$1,cp_cmd!$J:$J,"=500g")</f>
        <v>0</v>
      </c>
      <c r="E27" s="487">
        <f>SUMIFS(cp_cmd!$G:$G,cp_cmd!$D:$D,"="&amp;$B27,cp_cmd!$I:$I,"="&amp;D$1,cp_cmd!$J:$J,"=1000g")</f>
        <v>0</v>
      </c>
      <c r="F27" s="509">
        <f>SUMIFS(cp_cmd!$G:$G,cp_cmd!$D:$D,"="&amp;$B27,cp_cmd!$I:$I,"="&amp;D$1,cp_cmd!$J:$J,"=3000g")</f>
        <v>0</v>
      </c>
      <c r="G27" s="487"/>
      <c r="H27" s="14">
        <f>SUMIFS(cp_cmd!$G:$G,cp_cmd!$D:$D,"="&amp;$B27,cp_cmd!$I:$I,"="&amp;H$1,cp_cmd!$J:$J,"=500g")</f>
        <v>0</v>
      </c>
      <c r="I27" s="488"/>
      <c r="J27" s="508">
        <f>SUMIFS(cp_cmd!$G:$G,cp_cmd!$D:$D,"="&amp;$B27,cp_cmd!$I:$I,"="&amp;J$1,cp_cmd!$J:$J,"=500g")</f>
        <v>0</v>
      </c>
      <c r="K27" s="510">
        <f>SUMIFS(cp_cmd!$G:$G,cp_cmd!$D:$D,"="&amp;$B27,cp_cmd!$I:$I,"="&amp;J$1,cp_cmd!$J:$J,"=1000g")</f>
        <v>0</v>
      </c>
      <c r="L27" s="523">
        <f>SUMIFS(cp_cmd!$G:$G,cp_cmd!$D:$D,"="&amp;$B27,cp_cmd!$I:$I,"="&amp;L$1,cp_cmd!$J:$J,"=260g")</f>
        <v>0</v>
      </c>
      <c r="M27" s="508"/>
      <c r="N27" s="526"/>
      <c r="O27" s="508">
        <f>SUMIFS(cp_cmd!$G:$G,cp_cmd!$D:$D,"="&amp;$B27,cp_cmd!$I:$I,"="&amp;O$1,cp_cmd!$J:$J,"=500g")</f>
        <v>0</v>
      </c>
      <c r="P27" s="510">
        <f>SUMIFS(cp_cmd!$G:$G,cp_cmd!$D:$D,"="&amp;$B27,cp_cmd!$I:$I,"="&amp;O$1,cp_cmd!$J:$J,"=1000g")</f>
        <v>0</v>
      </c>
      <c r="Q27" s="487">
        <f>SUMIFS(cp_cmd!$G:$G,cp_cmd!$D:$D,"="&amp;$B27,cp_cmd!$I:$I,"="&amp;Q$1,cp_cmd!$J:$J,"=500g")</f>
        <v>0</v>
      </c>
      <c r="R27" s="487">
        <f>SUMIFS(cp_cmd!$G:$G,cp_cmd!$D:$D,"="&amp;$B27,cp_cmd!$I:$I,"="&amp;R$1,cp_cmd!$J:$J,"=500g")</f>
        <v>0</v>
      </c>
      <c r="S27" s="14">
        <f>SUMIFS(cp_cmd!$G:$G,cp_cmd!$D:$D,"="&amp;$B27,cp_cmd!$I:$I,"="&amp;S$1,cp_cmd!$J:$J,"=500g")</f>
        <v>0</v>
      </c>
      <c r="T27" s="14">
        <f>SUMIFS(cp_cmd!$G:$G,cp_cmd!$D:$D,"="&amp;$B27,cp_cmd!$I:$I,"="&amp;S$1,cp_cmd!$J:$J,"=1000g")</f>
        <v>0</v>
      </c>
      <c r="U27" s="488">
        <f>SUMIFS(cp_cmd!$G:$G,cp_cmd!$D:$D,"="&amp;$B27,cp_cmd!$I:$I,"="&amp;U$1,cp_cmd!$J:$J,"=500g")</f>
        <v>0</v>
      </c>
      <c r="V27" s="488"/>
      <c r="W27" s="489">
        <f>SUMIFS(cp_cmd!$G:$G,cp_cmd!$D:$D,"="&amp;$B27,cp_cmd!$I:$I,"="&amp;W$1,cp_cmd!$J:$J,"=500g")</f>
        <v>0</v>
      </c>
      <c r="X27" s="489">
        <f>SUMIFS(cp_cmd!$G:$G,cp_cmd!$D:$D,"="&amp;$B27,cp_cmd!$I:$I,"="&amp;W$1,cp_cmd!$J:$J,"=1000g")</f>
        <v>0</v>
      </c>
      <c r="Y27" s="489">
        <f>SUMIFS(cp_cmd!$G:$G,cp_cmd!$D:$D,"="&amp;$B27,cp_cmd!$I:$I,"="&amp;W$1,cp_cmd!$J:$J,"=3000g")</f>
        <v>0</v>
      </c>
      <c r="Z27" s="488"/>
      <c r="AA27" s="14">
        <f>SUMIFS(cp_cmd!$G:$G,cp_cmd!$D:$D,"="&amp;$B27,cp_cmd!$I:$I,"="&amp;AA$1,cp_cmd!$J:$J,"=500g")</f>
        <v>0</v>
      </c>
      <c r="AB27" s="14">
        <f>SUMIFS(cp_cmd!$G:$G,cp_cmd!$D:$D,"="&amp;$B27,cp_cmd!$I:$I,"="&amp;AA$1,cp_cmd!$J:$J,"=1000g")</f>
        <v>0</v>
      </c>
      <c r="AC27" s="488"/>
      <c r="AD27" s="488"/>
      <c r="AE27" s="488"/>
      <c r="AF27" s="488"/>
      <c r="AG27" s="14">
        <f>SUMIFS(cp_cmd!$G:$G,cp_cmd!$D:$D,"="&amp;$B27,cp_cmd!$I:$I,"="&amp;AG$1,cp_cmd!$J:$J,"=500g")</f>
        <v>0</v>
      </c>
      <c r="AH27" s="14">
        <f>SUMIFS(cp_cmd!$G:$G,cp_cmd!$D:$D,"="&amp;$B27,cp_cmd!$I:$I,"="&amp;AG$1,cp_cmd!$J:$J,"=1000g")</f>
        <v>0</v>
      </c>
      <c r="AI27" s="490"/>
      <c r="AJ27" s="488"/>
      <c r="AK27" s="488"/>
      <c r="AL27" s="488">
        <f>SUMIFS(cp_cmd!$G:$G,cp_cmd!$D:$D,"="&amp;$B27,cp_cmd!$I:$I,"="&amp;AL$1,cp_cmd!$J:$J,"=100g")</f>
        <v>0</v>
      </c>
      <c r="AM27" s="488"/>
      <c r="AN27" s="488"/>
      <c r="AO27" s="488"/>
      <c r="AP27" s="488"/>
      <c r="AQ27" s="488"/>
      <c r="AR27" s="488"/>
      <c r="AS27" s="488"/>
      <c r="AT27" s="488"/>
      <c r="AU27" s="14">
        <f>SUMIFS(cp_cmd!$G:$G,cp_cmd!$D:$D,"="&amp;$B27,cp_cmd!$I:$I,"="&amp;AU$1,cp_cmd!$J:$J,"=500g")</f>
        <v>0</v>
      </c>
      <c r="AV27" s="14">
        <f>SUMIFS(cp_cmd!$G:$G,cp_cmd!$D:$D,"="&amp;$B27,cp_cmd!$I:$I,"="&amp;AV$1,cp_cmd!$J:$J,"=500g")</f>
        <v>0</v>
      </c>
      <c r="AW27" s="490">
        <f>SUMIFS(cp_cmd!$G:$G,cp_cmd!$D:$D,"="&amp;$B27,cp_cmd!$I:$I,"="&amp;AW$1,cp_cmd!$J:$J,"=2000g")</f>
        <v>0</v>
      </c>
      <c r="AX27" s="540">
        <f>SUMIFS(cp_cmd!$G:$G,cp_cmd!$D:$D,"="&amp;$B27,cp_cmd!$I:$I,"="&amp;AX$1,cp_cmd!$J:$J,"=260g")</f>
        <v>0</v>
      </c>
      <c r="AY27" s="487">
        <f>SUMIFS(cp_cmd!$G:$G,cp_cmd!$D:$D,"="&amp;$B27,cp_cmd!$I:$I,"="&amp;AY$1,cp_cmd!$J:$J,"=500g")</f>
        <v>0</v>
      </c>
      <c r="AZ27" s="14">
        <f>SUMIFS(cp_cmd!$G:$G,cp_cmd!$D:$D,"="&amp;$B27,cp_cmd!$I:$I,"="&amp;AZ$1,cp_cmd!$J:$J,"=350g")</f>
        <v>0</v>
      </c>
      <c r="BA27" s="14">
        <f>SUMIFS(cp_cmd!$G:$G,cp_cmd!$D:$D,"="&amp;$B27,cp_cmd!$I:$I,"="&amp;BA$1,cp_cmd!$J:$J,"=120g")</f>
        <v>0</v>
      </c>
      <c r="BB27" s="14">
        <f>SUMIFS(cp_cmd!$G:$G,cp_cmd!$D:$D,"="&amp;$B27,cp_cmd!$I:$I,"="&amp;BB$1,cp_cmd!$J:$J,"=120g")</f>
        <v>0</v>
      </c>
      <c r="BC27" s="14">
        <f>SUMIFS(cp_cmd!$G:$G,cp_cmd!$D:$D,"="&amp;$B27,cp_cmd!$I:$I,"="&amp;BC$1,cp_cmd!$J:$J,"=150g")</f>
        <v>0</v>
      </c>
      <c r="BD27" s="14">
        <f>SUMIFS(cp_cmd!$G:$G,cp_cmd!$D:$D,"="&amp;$B27,cp_cmd!$I:$I,"="&amp;BD$1,cp_cmd!$J:$J,"=270g")</f>
        <v>0</v>
      </c>
      <c r="BE27" s="489">
        <f>SUMIFS(cp_cmd!$G:$G,cp_cmd!$D:$D,"="&amp;$B27,cp_cmd!$I:$I,"="&amp;BE$1,cp_cmd!$J:$J,"=500g")</f>
        <v>0</v>
      </c>
      <c r="BF27" s="14">
        <f t="shared" si="0"/>
        <v>0</v>
      </c>
      <c r="BG27" s="17"/>
      <c r="BH27" s="18"/>
    </row>
    <row r="28" spans="1:62" s="6" customFormat="1" ht="38.25" customHeight="1">
      <c r="A28" s="22"/>
      <c r="B28" s="15" t="str">
        <f>cp_bl!L27</f>
        <v/>
      </c>
      <c r="C28" s="501"/>
      <c r="D28" s="508">
        <f>SUMIFS(cp_cmd!$G:$G,cp_cmd!$D:$D,"="&amp;$B28,cp_cmd!$I:$I,"="&amp;D$1,cp_cmd!$J:$J,"=500g")</f>
        <v>0</v>
      </c>
      <c r="E28" s="487">
        <f>SUMIFS(cp_cmd!$G:$G,cp_cmd!$D:$D,"="&amp;$B28,cp_cmd!$I:$I,"="&amp;D$1,cp_cmd!$J:$J,"=1000g")</f>
        <v>0</v>
      </c>
      <c r="F28" s="509">
        <f>SUMIFS(cp_cmd!$G:$G,cp_cmd!$D:$D,"="&amp;$B28,cp_cmd!$I:$I,"="&amp;D$1,cp_cmd!$J:$J,"=3000g")</f>
        <v>0</v>
      </c>
      <c r="G28" s="487"/>
      <c r="H28" s="14">
        <f>SUMIFS(cp_cmd!$G:$G,cp_cmd!$D:$D,"="&amp;$B28,cp_cmd!$I:$I,"="&amp;H$1,cp_cmd!$J:$J,"=500g")</f>
        <v>0</v>
      </c>
      <c r="I28" s="488"/>
      <c r="J28" s="508">
        <f>SUMIFS(cp_cmd!$G:$G,cp_cmd!$D:$D,"="&amp;$B28,cp_cmd!$I:$I,"="&amp;J$1,cp_cmd!$J:$J,"=500g")</f>
        <v>0</v>
      </c>
      <c r="K28" s="510">
        <f>SUMIFS(cp_cmd!$G:$G,cp_cmd!$D:$D,"="&amp;$B28,cp_cmd!$I:$I,"="&amp;J$1,cp_cmd!$J:$J,"=1000g")</f>
        <v>0</v>
      </c>
      <c r="L28" s="523">
        <f>SUMIFS(cp_cmd!$G:$G,cp_cmd!$D:$D,"="&amp;$B28,cp_cmd!$I:$I,"="&amp;L$1,cp_cmd!$J:$J,"=260g")</f>
        <v>0</v>
      </c>
      <c r="M28" s="508"/>
      <c r="N28" s="526"/>
      <c r="O28" s="508">
        <f>SUMIFS(cp_cmd!$G:$G,cp_cmd!$D:$D,"="&amp;$B28,cp_cmd!$I:$I,"="&amp;O$1,cp_cmd!$J:$J,"=500g")</f>
        <v>0</v>
      </c>
      <c r="P28" s="510">
        <f>SUMIFS(cp_cmd!$G:$G,cp_cmd!$D:$D,"="&amp;$B28,cp_cmd!$I:$I,"="&amp;O$1,cp_cmd!$J:$J,"=1000g")</f>
        <v>0</v>
      </c>
      <c r="Q28" s="487">
        <f>SUMIFS(cp_cmd!$G:$G,cp_cmd!$D:$D,"="&amp;$B28,cp_cmd!$I:$I,"="&amp;Q$1,cp_cmd!$J:$J,"=500g")</f>
        <v>0</v>
      </c>
      <c r="R28" s="487">
        <f>SUMIFS(cp_cmd!$G:$G,cp_cmd!$D:$D,"="&amp;$B28,cp_cmd!$I:$I,"="&amp;R$1,cp_cmd!$J:$J,"=500g")</f>
        <v>0</v>
      </c>
      <c r="S28" s="14">
        <f>SUMIFS(cp_cmd!$G:$G,cp_cmd!$D:$D,"="&amp;$B28,cp_cmd!$I:$I,"="&amp;S$1,cp_cmd!$J:$J,"=500g")</f>
        <v>0</v>
      </c>
      <c r="T28" s="14">
        <f>SUMIFS(cp_cmd!$G:$G,cp_cmd!$D:$D,"="&amp;$B28,cp_cmd!$I:$I,"="&amp;S$1,cp_cmd!$J:$J,"=1000g")</f>
        <v>0</v>
      </c>
      <c r="U28" s="488">
        <f>SUMIFS(cp_cmd!$G:$G,cp_cmd!$D:$D,"="&amp;$B28,cp_cmd!$I:$I,"="&amp;U$1,cp_cmd!$J:$J,"=500g")</f>
        <v>0</v>
      </c>
      <c r="V28" s="488"/>
      <c r="W28" s="489">
        <f>SUMIFS(cp_cmd!$G:$G,cp_cmd!$D:$D,"="&amp;$B28,cp_cmd!$I:$I,"="&amp;W$1,cp_cmd!$J:$J,"=500g")</f>
        <v>0</v>
      </c>
      <c r="X28" s="489">
        <f>SUMIFS(cp_cmd!$G:$G,cp_cmd!$D:$D,"="&amp;$B28,cp_cmd!$I:$I,"="&amp;W$1,cp_cmd!$J:$J,"=1000g")</f>
        <v>0</v>
      </c>
      <c r="Y28" s="489">
        <f>SUMIFS(cp_cmd!$G:$G,cp_cmd!$D:$D,"="&amp;$B28,cp_cmd!$I:$I,"="&amp;W$1,cp_cmd!$J:$J,"=3000g")</f>
        <v>0</v>
      </c>
      <c r="Z28" s="488"/>
      <c r="AA28" s="14">
        <f>SUMIFS(cp_cmd!$G:$G,cp_cmd!$D:$D,"="&amp;$B28,cp_cmd!$I:$I,"="&amp;AA$1,cp_cmd!$J:$J,"=500g")</f>
        <v>0</v>
      </c>
      <c r="AB28" s="14">
        <f>SUMIFS(cp_cmd!$G:$G,cp_cmd!$D:$D,"="&amp;$B28,cp_cmd!$I:$I,"="&amp;AA$1,cp_cmd!$J:$J,"=1000g")</f>
        <v>0</v>
      </c>
      <c r="AC28" s="488"/>
      <c r="AD28" s="488"/>
      <c r="AE28" s="488"/>
      <c r="AF28" s="488"/>
      <c r="AG28" s="14">
        <f>SUMIFS(cp_cmd!$G:$G,cp_cmd!$D:$D,"="&amp;$B28,cp_cmd!$I:$I,"="&amp;AG$1,cp_cmd!$J:$J,"=500g")</f>
        <v>0</v>
      </c>
      <c r="AH28" s="14">
        <f>SUMIFS(cp_cmd!$G:$G,cp_cmd!$D:$D,"="&amp;$B28,cp_cmd!$I:$I,"="&amp;AG$1,cp_cmd!$J:$J,"=1000g")</f>
        <v>0</v>
      </c>
      <c r="AI28" s="490"/>
      <c r="AJ28" s="488"/>
      <c r="AK28" s="488"/>
      <c r="AL28" s="488">
        <f>SUMIFS(cp_cmd!$G:$G,cp_cmd!$D:$D,"="&amp;$B28,cp_cmd!$I:$I,"="&amp;AL$1,cp_cmd!$J:$J,"=100g")</f>
        <v>0</v>
      </c>
      <c r="AM28" s="488"/>
      <c r="AN28" s="488"/>
      <c r="AO28" s="488"/>
      <c r="AP28" s="488"/>
      <c r="AQ28" s="488"/>
      <c r="AR28" s="488"/>
      <c r="AS28" s="488"/>
      <c r="AT28" s="488"/>
      <c r="AU28" s="14">
        <f>SUMIFS(cp_cmd!$G:$G,cp_cmd!$D:$D,"="&amp;$B28,cp_cmd!$I:$I,"="&amp;AU$1,cp_cmd!$J:$J,"=500g")</f>
        <v>0</v>
      </c>
      <c r="AV28" s="14">
        <f>SUMIFS(cp_cmd!$G:$G,cp_cmd!$D:$D,"="&amp;$B28,cp_cmd!$I:$I,"="&amp;AV$1,cp_cmd!$J:$J,"=500g")</f>
        <v>0</v>
      </c>
      <c r="AW28" s="490">
        <f>SUMIFS(cp_cmd!$G:$G,cp_cmd!$D:$D,"="&amp;$B28,cp_cmd!$I:$I,"="&amp;AW$1,cp_cmd!$J:$J,"=2000g")</f>
        <v>0</v>
      </c>
      <c r="AX28" s="540">
        <f>SUMIFS(cp_cmd!$G:$G,cp_cmd!$D:$D,"="&amp;$B28,cp_cmd!$I:$I,"="&amp;AX$1,cp_cmd!$J:$J,"=260g")</f>
        <v>0</v>
      </c>
      <c r="AY28" s="487">
        <f>SUMIFS(cp_cmd!$G:$G,cp_cmd!$D:$D,"="&amp;$B28,cp_cmd!$I:$I,"="&amp;AY$1,cp_cmd!$J:$J,"=500g")</f>
        <v>0</v>
      </c>
      <c r="AZ28" s="14">
        <f>SUMIFS(cp_cmd!$G:$G,cp_cmd!$D:$D,"="&amp;$B28,cp_cmd!$I:$I,"="&amp;AZ$1,cp_cmd!$J:$J,"=350g")</f>
        <v>0</v>
      </c>
      <c r="BA28" s="14">
        <f>SUMIFS(cp_cmd!$G:$G,cp_cmd!$D:$D,"="&amp;$B28,cp_cmd!$I:$I,"="&amp;BA$1,cp_cmd!$J:$J,"=120g")</f>
        <v>0</v>
      </c>
      <c r="BB28" s="14">
        <f>SUMIFS(cp_cmd!$G:$G,cp_cmd!$D:$D,"="&amp;$B28,cp_cmd!$I:$I,"="&amp;BB$1,cp_cmd!$J:$J,"=120g")</f>
        <v>0</v>
      </c>
      <c r="BC28" s="14">
        <f>SUMIFS(cp_cmd!$G:$G,cp_cmd!$D:$D,"="&amp;$B28,cp_cmd!$I:$I,"="&amp;BC$1,cp_cmd!$J:$J,"=150g")</f>
        <v>0</v>
      </c>
      <c r="BD28" s="14">
        <f>SUMIFS(cp_cmd!$G:$G,cp_cmd!$D:$D,"="&amp;$B28,cp_cmd!$I:$I,"="&amp;BD$1,cp_cmd!$J:$J,"=270g")</f>
        <v>0</v>
      </c>
      <c r="BE28" s="489">
        <f>SUMIFS(cp_cmd!$G:$G,cp_cmd!$D:$D,"="&amp;$B28,cp_cmd!$I:$I,"="&amp;BE$1,cp_cmd!$J:$J,"=500g")</f>
        <v>0</v>
      </c>
      <c r="BF28" s="14">
        <f t="shared" si="0"/>
        <v>0</v>
      </c>
      <c r="BG28" s="17"/>
      <c r="BH28" s="18"/>
    </row>
    <row r="29" spans="1:62" s="6" customFormat="1" ht="38.25" customHeight="1">
      <c r="A29" s="22"/>
      <c r="B29" s="15" t="str">
        <f>cp_bl!L28</f>
        <v/>
      </c>
      <c r="C29" s="501"/>
      <c r="D29" s="508">
        <f>SUMIFS(cp_cmd!$G:$G,cp_cmd!$D:$D,"="&amp;$B29,cp_cmd!$I:$I,"="&amp;D$1,cp_cmd!$J:$J,"=500g")</f>
        <v>0</v>
      </c>
      <c r="E29" s="487">
        <f>SUMIFS(cp_cmd!$G:$G,cp_cmd!$D:$D,"="&amp;$B29,cp_cmd!$I:$I,"="&amp;D$1,cp_cmd!$J:$J,"=1000g")</f>
        <v>0</v>
      </c>
      <c r="F29" s="509">
        <f>SUMIFS(cp_cmd!$G:$G,cp_cmd!$D:$D,"="&amp;$B29,cp_cmd!$I:$I,"="&amp;D$1,cp_cmd!$J:$J,"=3000g")</f>
        <v>0</v>
      </c>
      <c r="G29" s="487">
        <f>SUMIFS(cp_cmd!$G:$G,cp_cmd!$D:$D,"="&amp;$B29,cp_cmd!$I:$I,"="&amp;G$1,cp_cmd!$J:$J,"=500g")</f>
        <v>0</v>
      </c>
      <c r="H29" s="14">
        <f>SUMIFS(cp_cmd!$G:$G,cp_cmd!$D:$D,"="&amp;$B29,cp_cmd!$I:$I,"="&amp;H$1,cp_cmd!$J:$J,"=500g")</f>
        <v>0</v>
      </c>
      <c r="I29" s="488"/>
      <c r="J29" s="508">
        <f>SUMIFS(cp_cmd!$G:$G,cp_cmd!$D:$D,"="&amp;$B29,cp_cmd!$I:$I,"="&amp;J$1,cp_cmd!$J:$J,"=500g")</f>
        <v>0</v>
      </c>
      <c r="K29" s="510">
        <f>SUMIFS(cp_cmd!$G:$G,cp_cmd!$D:$D,"="&amp;$B29,cp_cmd!$I:$I,"="&amp;J$1,cp_cmd!$J:$J,"=1000g")</f>
        <v>0</v>
      </c>
      <c r="L29" s="523">
        <f>SUMIFS(cp_cmd!$G:$G,cp_cmd!$D:$D,"="&amp;$B29,cp_cmd!$I:$I,"="&amp;L$1,cp_cmd!$J:$J,"=260g")</f>
        <v>0</v>
      </c>
      <c r="M29" s="508"/>
      <c r="N29" s="526"/>
      <c r="O29" s="508">
        <f>SUMIFS(cp_cmd!$G:$G,cp_cmd!$D:$D,"="&amp;$B29,cp_cmd!$I:$I,"="&amp;O$1,cp_cmd!$J:$J,"=500g")</f>
        <v>0</v>
      </c>
      <c r="P29" s="510">
        <f>SUMIFS(cp_cmd!$G:$G,cp_cmd!$D:$D,"="&amp;$B29,cp_cmd!$I:$I,"="&amp;O$1,cp_cmd!$J:$J,"=1000g")</f>
        <v>0</v>
      </c>
      <c r="Q29" s="487">
        <f>SUMIFS(cp_cmd!$G:$G,cp_cmd!$D:$D,"="&amp;$B29,cp_cmd!$I:$I,"="&amp;Q$1,cp_cmd!$J:$J,"=500g")</f>
        <v>0</v>
      </c>
      <c r="R29" s="487">
        <f>SUMIFS(cp_cmd!$G:$G,cp_cmd!$D:$D,"="&amp;$B29,cp_cmd!$I:$I,"="&amp;R$1,cp_cmd!$J:$J,"=500g")</f>
        <v>0</v>
      </c>
      <c r="S29" s="14">
        <f>SUMIFS(cp_cmd!$G:$G,cp_cmd!$D:$D,"="&amp;$B29,cp_cmd!$I:$I,"="&amp;S$1,cp_cmd!$J:$J,"=500g")</f>
        <v>0</v>
      </c>
      <c r="T29" s="14">
        <f>SUMIFS(cp_cmd!$G:$G,cp_cmd!$D:$D,"="&amp;$B29,cp_cmd!$I:$I,"="&amp;S$1,cp_cmd!$J:$J,"=1000g")</f>
        <v>0</v>
      </c>
      <c r="U29" s="488">
        <f>SUMIFS(cp_cmd!$G:$G,cp_cmd!$D:$D,"="&amp;$B29,cp_cmd!$I:$I,"="&amp;U$1,cp_cmd!$J:$J,"=500g")</f>
        <v>0</v>
      </c>
      <c r="V29" s="488"/>
      <c r="W29" s="489">
        <f>SUMIFS(cp_cmd!$G:$G,cp_cmd!$D:$D,"="&amp;$B29,cp_cmd!$I:$I,"="&amp;W$1,cp_cmd!$J:$J,"=500g")</f>
        <v>0</v>
      </c>
      <c r="X29" s="489">
        <f>SUMIFS(cp_cmd!$G:$G,cp_cmd!$D:$D,"="&amp;$B29,cp_cmd!$I:$I,"="&amp;W$1,cp_cmd!$J:$J,"=1000g")</f>
        <v>0</v>
      </c>
      <c r="Y29" s="489">
        <f>SUMIFS(cp_cmd!$G:$G,cp_cmd!$D:$D,"="&amp;$B29,cp_cmd!$I:$I,"="&amp;W$1,cp_cmd!$J:$J,"=3000g")</f>
        <v>0</v>
      </c>
      <c r="Z29" s="488"/>
      <c r="AA29" s="14">
        <f>SUMIFS(cp_cmd!$G:$G,cp_cmd!$D:$D,"="&amp;$B29,cp_cmd!$I:$I,"="&amp;AA$1,cp_cmd!$J:$J,"=500g")</f>
        <v>0</v>
      </c>
      <c r="AB29" s="14">
        <f>SUMIFS(cp_cmd!$G:$G,cp_cmd!$D:$D,"="&amp;$B29,cp_cmd!$I:$I,"="&amp;AA$1,cp_cmd!$J:$J,"=1000g")</f>
        <v>0</v>
      </c>
      <c r="AC29" s="488"/>
      <c r="AD29" s="488"/>
      <c r="AE29" s="488"/>
      <c r="AF29" s="488"/>
      <c r="AG29" s="14">
        <f>SUMIFS(cp_cmd!$G:$G,cp_cmd!$D:$D,"="&amp;$B29,cp_cmd!$I:$I,"="&amp;AG$1,cp_cmd!$J:$J,"=500g")</f>
        <v>0</v>
      </c>
      <c r="AH29" s="14">
        <f>SUMIFS(cp_cmd!$G:$G,cp_cmd!$D:$D,"="&amp;$B29,cp_cmd!$I:$I,"="&amp;AG$1,cp_cmd!$J:$J,"=1000g")</f>
        <v>0</v>
      </c>
      <c r="AI29" s="490"/>
      <c r="AJ29" s="488">
        <f>SUMIFS(cp_cmd!$G:$G,cp_cmd!$D:$D,"="&amp;$B29,cp_cmd!$I:$I,"="&amp;AJ$1,cp_cmd!$J:$J,"=500g")</f>
        <v>0</v>
      </c>
      <c r="AK29" s="488"/>
      <c r="AL29" s="488">
        <f>SUMIFS(cp_cmd!$G:$G,cp_cmd!$D:$D,"="&amp;$B29,cp_cmd!$I:$I,"="&amp;AL$1,cp_cmd!$J:$J,"=100g")</f>
        <v>0</v>
      </c>
      <c r="AM29" s="488"/>
      <c r="AN29" s="488"/>
      <c r="AO29" s="488"/>
      <c r="AP29" s="488"/>
      <c r="AQ29" s="488"/>
      <c r="AR29" s="488"/>
      <c r="AS29" s="488"/>
      <c r="AT29" s="488"/>
      <c r="AU29" s="14">
        <f>SUMIFS(cp_cmd!$G:$G,cp_cmd!$D:$D,"="&amp;$B29,cp_cmd!$I:$I,"="&amp;AU$1,cp_cmd!$J:$J,"=500g")</f>
        <v>0</v>
      </c>
      <c r="AV29" s="14">
        <f>SUMIFS(cp_cmd!$G:$G,cp_cmd!$D:$D,"="&amp;$B29,cp_cmd!$I:$I,"="&amp;AV$1,cp_cmd!$J:$J,"=500g")</f>
        <v>0</v>
      </c>
      <c r="AW29" s="490">
        <f>SUMIFS(cp_cmd!$G:$G,cp_cmd!$D:$D,"="&amp;$B29,cp_cmd!$I:$I,"="&amp;AW$1,cp_cmd!$J:$J,"=2000g")</f>
        <v>0</v>
      </c>
      <c r="AX29" s="540">
        <f>SUMIFS(cp_cmd!$G:$G,cp_cmd!$D:$D,"="&amp;$B29,cp_cmd!$I:$I,"="&amp;AX$1,cp_cmd!$J:$J,"=260g")</f>
        <v>0</v>
      </c>
      <c r="AY29" s="487">
        <f>SUMIFS(cp_cmd!$G:$G,cp_cmd!$D:$D,"="&amp;$B29,cp_cmd!$I:$I,"="&amp;AY$1,cp_cmd!$J:$J,"=500g")</f>
        <v>0</v>
      </c>
      <c r="AZ29" s="14">
        <f>SUMIFS(cp_cmd!$G:$G,cp_cmd!$D:$D,"="&amp;$B29,cp_cmd!$I:$I,"="&amp;AZ$1,cp_cmd!$J:$J,"=350g")</f>
        <v>0</v>
      </c>
      <c r="BA29" s="14">
        <f>SUMIFS(cp_cmd!$G:$G,cp_cmd!$D:$D,"="&amp;$B29,cp_cmd!$I:$I,"="&amp;BA$1,cp_cmd!$J:$J,"=120g")</f>
        <v>0</v>
      </c>
      <c r="BB29" s="14">
        <f>SUMIFS(cp_cmd!$G:$G,cp_cmd!$D:$D,"="&amp;$B29,cp_cmd!$I:$I,"="&amp;BB$1,cp_cmd!$J:$J,"=120g")</f>
        <v>0</v>
      </c>
      <c r="BC29" s="14">
        <f>SUMIFS(cp_cmd!$G:$G,cp_cmd!$D:$D,"="&amp;$B29,cp_cmd!$I:$I,"="&amp;BC$1,cp_cmd!$J:$J,"=150g")</f>
        <v>0</v>
      </c>
      <c r="BD29" s="14">
        <f>SUMIFS(cp_cmd!$G:$G,cp_cmd!$D:$D,"="&amp;$B29,cp_cmd!$I:$I,"="&amp;BD$1,cp_cmd!$J:$J,"=270g")</f>
        <v>0</v>
      </c>
      <c r="BE29" s="489">
        <f>SUMIFS(cp_cmd!$G:$G,cp_cmd!$D:$D,"="&amp;$B29,cp_cmd!$I:$I,"="&amp;BE$1,cp_cmd!$J:$J,"=500g")</f>
        <v>0</v>
      </c>
      <c r="BF29" s="14">
        <f t="shared" si="0"/>
        <v>0</v>
      </c>
      <c r="BG29" s="17"/>
      <c r="BI29" s="6">
        <v>0</v>
      </c>
      <c r="BJ29" s="6">
        <f>SUMPRODUCT(D29:BC29,D$46:BC$46)*(1-BI29/100)</f>
        <v>0</v>
      </c>
    </row>
    <row r="30" spans="1:62" s="6" customFormat="1" ht="38.25" customHeight="1">
      <c r="A30" s="22"/>
      <c r="B30" s="15" t="str">
        <f>cp_bl!L29</f>
        <v/>
      </c>
      <c r="C30" s="501"/>
      <c r="D30" s="508">
        <f>SUMIFS(cp_cmd!$G:$G,cp_cmd!$D:$D,"="&amp;$B30,cp_cmd!$I:$I,"="&amp;D$1,cp_cmd!$J:$J,"=500g")</f>
        <v>0</v>
      </c>
      <c r="E30" s="487">
        <f>SUMIFS(cp_cmd!$G:$G,cp_cmd!$D:$D,"="&amp;$B30,cp_cmd!$I:$I,"="&amp;D$1,cp_cmd!$J:$J,"=1000g")</f>
        <v>0</v>
      </c>
      <c r="F30" s="509">
        <f>SUMIFS(cp_cmd!$G:$G,cp_cmd!$D:$D,"="&amp;$B30,cp_cmd!$I:$I,"="&amp;D$1,cp_cmd!$J:$J,"=3000g")</f>
        <v>0</v>
      </c>
      <c r="G30" s="487"/>
      <c r="H30" s="14">
        <f>SUMIFS(cp_cmd!$G:$G,cp_cmd!$D:$D,"="&amp;$B30,cp_cmd!$I:$I,"="&amp;H$1,cp_cmd!$J:$J,"=500g")</f>
        <v>0</v>
      </c>
      <c r="I30" s="488"/>
      <c r="J30" s="508">
        <f>SUMIFS(cp_cmd!$G:$G,cp_cmd!$D:$D,"="&amp;$B30,cp_cmd!$I:$I,"="&amp;J$1,cp_cmd!$J:$J,"=500g")</f>
        <v>0</v>
      </c>
      <c r="K30" s="510">
        <f>SUMIFS(cp_cmd!$G:$G,cp_cmd!$D:$D,"="&amp;$B30,cp_cmd!$I:$I,"="&amp;J$1,cp_cmd!$J:$J,"=1000g")</f>
        <v>0</v>
      </c>
      <c r="L30" s="523">
        <f>SUMIFS(cp_cmd!$G:$G,cp_cmd!$D:$D,"="&amp;$B30,cp_cmd!$I:$I,"="&amp;L$1,cp_cmd!$J:$J,"=260g")</f>
        <v>0</v>
      </c>
      <c r="M30" s="508"/>
      <c r="N30" s="526"/>
      <c r="O30" s="508">
        <f>SUMIFS(cp_cmd!$G:$G,cp_cmd!$D:$D,"="&amp;$B30,cp_cmd!$I:$I,"="&amp;O$1,cp_cmd!$J:$J,"=500g")</f>
        <v>0</v>
      </c>
      <c r="P30" s="510">
        <f>SUMIFS(cp_cmd!$G:$G,cp_cmd!$D:$D,"="&amp;$B30,cp_cmd!$I:$I,"="&amp;O$1,cp_cmd!$J:$J,"=1000g")</f>
        <v>0</v>
      </c>
      <c r="Q30" s="487">
        <f>SUMIFS(cp_cmd!$G:$G,cp_cmd!$D:$D,"="&amp;$B30,cp_cmd!$I:$I,"="&amp;Q$1,cp_cmd!$J:$J,"=500g")</f>
        <v>0</v>
      </c>
      <c r="R30" s="487">
        <f>SUMIFS(cp_cmd!$G:$G,cp_cmd!$D:$D,"="&amp;$B30,cp_cmd!$I:$I,"="&amp;R$1,cp_cmd!$J:$J,"=500g")</f>
        <v>0</v>
      </c>
      <c r="S30" s="14">
        <f>SUMIFS(cp_cmd!$G:$G,cp_cmd!$D:$D,"="&amp;$B30,cp_cmd!$I:$I,"="&amp;S$1,cp_cmd!$J:$J,"=500g")</f>
        <v>0</v>
      </c>
      <c r="T30" s="14">
        <f>SUMIFS(cp_cmd!$G:$G,cp_cmd!$D:$D,"="&amp;$B30,cp_cmd!$I:$I,"="&amp;S$1,cp_cmd!$J:$J,"=1000g")</f>
        <v>0</v>
      </c>
      <c r="U30" s="488">
        <f>SUMIFS(cp_cmd!$G:$G,cp_cmd!$D:$D,"="&amp;$B30,cp_cmd!$I:$I,"="&amp;U$1,cp_cmd!$J:$J,"=500g")</f>
        <v>0</v>
      </c>
      <c r="V30" s="488"/>
      <c r="W30" s="489">
        <f>SUMIFS(cp_cmd!$G:$G,cp_cmd!$D:$D,"="&amp;$B30,cp_cmd!$I:$I,"="&amp;W$1,cp_cmd!$J:$J,"=500g")</f>
        <v>0</v>
      </c>
      <c r="X30" s="489">
        <f>SUMIFS(cp_cmd!$G:$G,cp_cmd!$D:$D,"="&amp;$B30,cp_cmd!$I:$I,"="&amp;W$1,cp_cmd!$J:$J,"=1000g")</f>
        <v>0</v>
      </c>
      <c r="Y30" s="489">
        <f>SUMIFS(cp_cmd!$G:$G,cp_cmd!$D:$D,"="&amp;$B30,cp_cmd!$I:$I,"="&amp;W$1,cp_cmd!$J:$J,"=3000g")</f>
        <v>0</v>
      </c>
      <c r="Z30" s="488"/>
      <c r="AA30" s="14">
        <f>SUMIFS(cp_cmd!$G:$G,cp_cmd!$D:$D,"="&amp;$B30,cp_cmd!$I:$I,"="&amp;AA$1,cp_cmd!$J:$J,"=500g")</f>
        <v>0</v>
      </c>
      <c r="AB30" s="14">
        <f>SUMIFS(cp_cmd!$G:$G,cp_cmd!$D:$D,"="&amp;$B30,cp_cmd!$I:$I,"="&amp;AA$1,cp_cmd!$J:$J,"=1000g")</f>
        <v>0</v>
      </c>
      <c r="AC30" s="488"/>
      <c r="AD30" s="488"/>
      <c r="AE30" s="488"/>
      <c r="AF30" s="488"/>
      <c r="AG30" s="14">
        <f>SUMIFS(cp_cmd!$G:$G,cp_cmd!$D:$D,"="&amp;$B30,cp_cmd!$I:$I,"="&amp;AG$1,cp_cmd!$J:$J,"=500g")</f>
        <v>0</v>
      </c>
      <c r="AH30" s="14">
        <f>SUMIFS(cp_cmd!$G:$G,cp_cmd!$D:$D,"="&amp;$B30,cp_cmd!$I:$I,"="&amp;AG$1,cp_cmd!$J:$J,"=1000g")</f>
        <v>0</v>
      </c>
      <c r="AI30" s="490"/>
      <c r="AJ30" s="488"/>
      <c r="AK30" s="488"/>
      <c r="AL30" s="488">
        <f>SUMIFS(cp_cmd!$G:$G,cp_cmd!$D:$D,"="&amp;$B30,cp_cmd!$I:$I,"="&amp;AL$1,cp_cmd!$J:$J,"=100g")</f>
        <v>0</v>
      </c>
      <c r="AM30" s="488"/>
      <c r="AN30" s="488"/>
      <c r="AO30" s="488"/>
      <c r="AP30" s="488"/>
      <c r="AQ30" s="488"/>
      <c r="AR30" s="488"/>
      <c r="AS30" s="488"/>
      <c r="AT30" s="488"/>
      <c r="AU30" s="14">
        <f>SUMIFS(cp_cmd!$G:$G,cp_cmd!$D:$D,"="&amp;$B30,cp_cmd!$I:$I,"="&amp;AU$1,cp_cmd!$J:$J,"=500g")</f>
        <v>0</v>
      </c>
      <c r="AV30" s="14">
        <f>SUMIFS(cp_cmd!$G:$G,cp_cmd!$D:$D,"="&amp;$B30,cp_cmd!$I:$I,"="&amp;AV$1,cp_cmd!$J:$J,"=500g")</f>
        <v>0</v>
      </c>
      <c r="AW30" s="490">
        <f>SUMIFS(cp_cmd!$G:$G,cp_cmd!$D:$D,"="&amp;$B30,cp_cmd!$I:$I,"="&amp;AW$1,cp_cmd!$J:$J,"=2000g")</f>
        <v>0</v>
      </c>
      <c r="AX30" s="540">
        <f>SUMIFS(cp_cmd!$G:$G,cp_cmd!$D:$D,"="&amp;$B30,cp_cmd!$I:$I,"="&amp;AX$1,cp_cmd!$J:$J,"=260g")</f>
        <v>0</v>
      </c>
      <c r="AY30" s="487">
        <f>SUMIFS(cp_cmd!$G:$G,cp_cmd!$D:$D,"="&amp;$B30,cp_cmd!$I:$I,"="&amp;AY$1,cp_cmd!$J:$J,"=500g")</f>
        <v>0</v>
      </c>
      <c r="AZ30" s="14">
        <f>SUMIFS(cp_cmd!$G:$G,cp_cmd!$D:$D,"="&amp;$B30,cp_cmd!$I:$I,"="&amp;AZ$1,cp_cmd!$J:$J,"=350g")</f>
        <v>0</v>
      </c>
      <c r="BA30" s="14">
        <f>SUMIFS(cp_cmd!$G:$G,cp_cmd!$D:$D,"="&amp;$B30,cp_cmd!$I:$I,"="&amp;BA$1,cp_cmd!$J:$J,"=120g")</f>
        <v>0</v>
      </c>
      <c r="BB30" s="14">
        <f>SUMIFS(cp_cmd!$G:$G,cp_cmd!$D:$D,"="&amp;$B30,cp_cmd!$I:$I,"="&amp;BB$1,cp_cmd!$J:$J,"=120g")</f>
        <v>0</v>
      </c>
      <c r="BC30" s="14">
        <f>SUMIFS(cp_cmd!$G:$G,cp_cmd!$D:$D,"="&amp;$B30,cp_cmd!$I:$I,"="&amp;BC$1,cp_cmd!$J:$J,"=150g")</f>
        <v>0</v>
      </c>
      <c r="BD30" s="14">
        <f>SUMIFS(cp_cmd!$G:$G,cp_cmd!$D:$D,"="&amp;$B30,cp_cmd!$I:$I,"="&amp;BD$1,cp_cmd!$J:$J,"=270g")</f>
        <v>0</v>
      </c>
      <c r="BE30" s="489">
        <f>SUMIFS(cp_cmd!$G:$G,cp_cmd!$D:$D,"="&amp;$B30,cp_cmd!$I:$I,"="&amp;BE$1,cp_cmd!$J:$J,"=500g")</f>
        <v>0</v>
      </c>
      <c r="BF30" s="14">
        <f t="shared" si="0"/>
        <v>0</v>
      </c>
      <c r="BG30" s="17"/>
    </row>
    <row r="31" spans="1:62" s="6" customFormat="1" ht="38.25" customHeight="1">
      <c r="A31" s="22"/>
      <c r="B31" s="15" t="str">
        <f>cp_bl!L30</f>
        <v/>
      </c>
      <c r="C31" s="501"/>
      <c r="D31" s="508">
        <f>SUMIFS(cp_cmd!$G:$G,cp_cmd!$D:$D,"="&amp;$B31,cp_cmd!$I:$I,"="&amp;D$1,cp_cmd!$J:$J,"=500g")</f>
        <v>0</v>
      </c>
      <c r="E31" s="487">
        <f>SUMIFS(cp_cmd!$G:$G,cp_cmd!$D:$D,"="&amp;$B31,cp_cmd!$I:$I,"="&amp;D$1,cp_cmd!$J:$J,"=1000g")</f>
        <v>0</v>
      </c>
      <c r="F31" s="509">
        <f>SUMIFS(cp_cmd!$G:$G,cp_cmd!$D:$D,"="&amp;$B31,cp_cmd!$I:$I,"="&amp;D$1,cp_cmd!$J:$J,"=3000g")</f>
        <v>0</v>
      </c>
      <c r="G31" s="487"/>
      <c r="H31" s="14">
        <f>SUMIFS(cp_cmd!$G:$G,cp_cmd!$D:$D,"="&amp;$B31,cp_cmd!$I:$I,"="&amp;H$1,cp_cmd!$J:$J,"=500g")</f>
        <v>0</v>
      </c>
      <c r="I31" s="488"/>
      <c r="J31" s="508">
        <f>SUMIFS(cp_cmd!$G:$G,cp_cmd!$D:$D,"="&amp;$B31,cp_cmd!$I:$I,"="&amp;J$1,cp_cmd!$J:$J,"=500g")</f>
        <v>0</v>
      </c>
      <c r="K31" s="510">
        <f>SUMIFS(cp_cmd!$G:$G,cp_cmd!$D:$D,"="&amp;$B31,cp_cmd!$I:$I,"="&amp;J$1,cp_cmd!$J:$J,"=1000g")</f>
        <v>0</v>
      </c>
      <c r="L31" s="523">
        <f>SUMIFS(cp_cmd!$G:$G,cp_cmd!$D:$D,"="&amp;$B31,cp_cmd!$I:$I,"="&amp;L$1,cp_cmd!$J:$J,"=260g")</f>
        <v>0</v>
      </c>
      <c r="M31" s="508"/>
      <c r="N31" s="526"/>
      <c r="O31" s="508">
        <f>SUMIFS(cp_cmd!$G:$G,cp_cmd!$D:$D,"="&amp;$B31,cp_cmd!$I:$I,"="&amp;O$1,cp_cmd!$J:$J,"=500g")</f>
        <v>0</v>
      </c>
      <c r="P31" s="510">
        <f>SUMIFS(cp_cmd!$G:$G,cp_cmd!$D:$D,"="&amp;$B31,cp_cmd!$I:$I,"="&amp;O$1,cp_cmd!$J:$J,"=1000g")</f>
        <v>0</v>
      </c>
      <c r="Q31" s="487">
        <f>SUMIFS(cp_cmd!$G:$G,cp_cmd!$D:$D,"="&amp;$B31,cp_cmd!$I:$I,"="&amp;Q$1,cp_cmd!$J:$J,"=500g")</f>
        <v>0</v>
      </c>
      <c r="R31" s="487">
        <f>SUMIFS(cp_cmd!$G:$G,cp_cmd!$D:$D,"="&amp;$B31,cp_cmd!$I:$I,"="&amp;R$1,cp_cmd!$J:$J,"=500g")</f>
        <v>0</v>
      </c>
      <c r="S31" s="14">
        <f>SUMIFS(cp_cmd!$G:$G,cp_cmd!$D:$D,"="&amp;$B31,cp_cmd!$I:$I,"="&amp;S$1,cp_cmd!$J:$J,"=500g")</f>
        <v>0</v>
      </c>
      <c r="T31" s="14">
        <f>SUMIFS(cp_cmd!$G:$G,cp_cmd!$D:$D,"="&amp;$B31,cp_cmd!$I:$I,"="&amp;S$1,cp_cmd!$J:$J,"=1000g")</f>
        <v>0</v>
      </c>
      <c r="U31" s="488">
        <f>SUMIFS(cp_cmd!$G:$G,cp_cmd!$D:$D,"="&amp;$B31,cp_cmd!$I:$I,"="&amp;U$1,cp_cmd!$J:$J,"=500g")</f>
        <v>0</v>
      </c>
      <c r="V31" s="488"/>
      <c r="W31" s="489">
        <f>SUMIFS(cp_cmd!$G:$G,cp_cmd!$D:$D,"="&amp;$B31,cp_cmd!$I:$I,"="&amp;W$1,cp_cmd!$J:$J,"=500g")</f>
        <v>0</v>
      </c>
      <c r="X31" s="489">
        <f>SUMIFS(cp_cmd!$G:$G,cp_cmd!$D:$D,"="&amp;$B31,cp_cmd!$I:$I,"="&amp;W$1,cp_cmd!$J:$J,"=1000g")</f>
        <v>0</v>
      </c>
      <c r="Y31" s="489">
        <f>SUMIFS(cp_cmd!$G:$G,cp_cmd!$D:$D,"="&amp;$B31,cp_cmd!$I:$I,"="&amp;W$1,cp_cmd!$J:$J,"=3000g")</f>
        <v>0</v>
      </c>
      <c r="Z31" s="488"/>
      <c r="AA31" s="14">
        <f>SUMIFS(cp_cmd!$G:$G,cp_cmd!$D:$D,"="&amp;$B31,cp_cmd!$I:$I,"="&amp;AA$1,cp_cmd!$J:$J,"=500g")</f>
        <v>0</v>
      </c>
      <c r="AB31" s="14">
        <f>SUMIFS(cp_cmd!$G:$G,cp_cmd!$D:$D,"="&amp;$B31,cp_cmd!$I:$I,"="&amp;AA$1,cp_cmd!$J:$J,"=1000g")</f>
        <v>0</v>
      </c>
      <c r="AC31" s="488"/>
      <c r="AD31" s="488"/>
      <c r="AE31" s="488"/>
      <c r="AF31" s="488"/>
      <c r="AG31" s="14">
        <f>SUMIFS(cp_cmd!$G:$G,cp_cmd!$D:$D,"="&amp;$B31,cp_cmd!$I:$I,"="&amp;AG$1,cp_cmd!$J:$J,"=500g")</f>
        <v>0</v>
      </c>
      <c r="AH31" s="14">
        <f>SUMIFS(cp_cmd!$G:$G,cp_cmd!$D:$D,"="&amp;$B31,cp_cmd!$I:$I,"="&amp;AG$1,cp_cmd!$J:$J,"=1000g")</f>
        <v>0</v>
      </c>
      <c r="AI31" s="490"/>
      <c r="AJ31" s="488"/>
      <c r="AK31" s="488"/>
      <c r="AL31" s="488">
        <f>SUMIFS(cp_cmd!$G:$G,cp_cmd!$D:$D,"="&amp;$B31,cp_cmd!$I:$I,"="&amp;AL$1,cp_cmd!$J:$J,"=100g")</f>
        <v>0</v>
      </c>
      <c r="AM31" s="488"/>
      <c r="AN31" s="488"/>
      <c r="AO31" s="488"/>
      <c r="AP31" s="488"/>
      <c r="AQ31" s="488"/>
      <c r="AR31" s="488"/>
      <c r="AS31" s="488"/>
      <c r="AT31" s="488"/>
      <c r="AU31" s="14">
        <f>SUMIFS(cp_cmd!$G:$G,cp_cmd!$D:$D,"="&amp;$B31,cp_cmd!$I:$I,"="&amp;AU$1,cp_cmd!$J:$J,"=500g")</f>
        <v>0</v>
      </c>
      <c r="AV31" s="14">
        <f>SUMIFS(cp_cmd!$G:$G,cp_cmd!$D:$D,"="&amp;$B31,cp_cmd!$I:$I,"="&amp;AV$1,cp_cmd!$J:$J,"=500g")</f>
        <v>0</v>
      </c>
      <c r="AW31" s="490">
        <f>SUMIFS(cp_cmd!$G:$G,cp_cmd!$D:$D,"="&amp;$B31,cp_cmd!$I:$I,"="&amp;AW$1,cp_cmd!$J:$J,"=2000g")</f>
        <v>0</v>
      </c>
      <c r="AX31" s="540">
        <f>SUMIFS(cp_cmd!$G:$G,cp_cmd!$D:$D,"="&amp;$B31,cp_cmd!$I:$I,"="&amp;AX$1,cp_cmd!$J:$J,"=260g")</f>
        <v>0</v>
      </c>
      <c r="AY31" s="487">
        <f>SUMIFS(cp_cmd!$G:$G,cp_cmd!$D:$D,"="&amp;$B31,cp_cmd!$I:$I,"="&amp;AY$1,cp_cmd!$J:$J,"=500g")</f>
        <v>0</v>
      </c>
      <c r="AZ31" s="14">
        <f>SUMIFS(cp_cmd!$G:$G,cp_cmd!$D:$D,"="&amp;$B31,cp_cmd!$I:$I,"="&amp;AZ$1,cp_cmd!$J:$J,"=350g")</f>
        <v>0</v>
      </c>
      <c r="BA31" s="14">
        <f>SUMIFS(cp_cmd!$G:$G,cp_cmd!$D:$D,"="&amp;$B31,cp_cmd!$I:$I,"="&amp;BA$1,cp_cmd!$J:$J,"=120g")</f>
        <v>0</v>
      </c>
      <c r="BB31" s="14">
        <f>SUMIFS(cp_cmd!$G:$G,cp_cmd!$D:$D,"="&amp;$B31,cp_cmd!$I:$I,"="&amp;BB$1,cp_cmd!$J:$J,"=120g")</f>
        <v>0</v>
      </c>
      <c r="BC31" s="14">
        <f>SUMIFS(cp_cmd!$G:$G,cp_cmd!$D:$D,"="&amp;$B31,cp_cmd!$I:$I,"="&amp;BC$1,cp_cmd!$J:$J,"=150g")</f>
        <v>0</v>
      </c>
      <c r="BD31" s="14">
        <f>SUMIFS(cp_cmd!$G:$G,cp_cmd!$D:$D,"="&amp;$B31,cp_cmd!$I:$I,"="&amp;BD$1,cp_cmd!$J:$J,"=270g")</f>
        <v>0</v>
      </c>
      <c r="BE31" s="489">
        <f>SUMIFS(cp_cmd!$G:$G,cp_cmd!$D:$D,"="&amp;$B31,cp_cmd!$I:$I,"="&amp;BE$1,cp_cmd!$J:$J,"=500g")</f>
        <v>0</v>
      </c>
      <c r="BF31" s="14">
        <f t="shared" si="0"/>
        <v>0</v>
      </c>
      <c r="BG31" s="17"/>
    </row>
    <row r="32" spans="1:62" s="6" customFormat="1" ht="38.25" customHeight="1">
      <c r="A32" s="22"/>
      <c r="B32" s="15" t="str">
        <f>cp_bl!L31</f>
        <v/>
      </c>
      <c r="C32" s="501"/>
      <c r="D32" s="508">
        <f>SUMIFS(cp_cmd!$G:$G,cp_cmd!$D:$D,"="&amp;$B32,cp_cmd!$I:$I,"="&amp;D$1,cp_cmd!$J:$J,"=500g")</f>
        <v>0</v>
      </c>
      <c r="E32" s="487">
        <f>SUMIFS(cp_cmd!$G:$G,cp_cmd!$D:$D,"="&amp;$B32,cp_cmd!$I:$I,"="&amp;D$1,cp_cmd!$J:$J,"=1000g")</f>
        <v>0</v>
      </c>
      <c r="F32" s="509">
        <f>SUMIFS(cp_cmd!$G:$G,cp_cmd!$D:$D,"="&amp;$B32,cp_cmd!$I:$I,"="&amp;D$1,cp_cmd!$J:$J,"=3000g")</f>
        <v>0</v>
      </c>
      <c r="G32" s="487"/>
      <c r="H32" s="14">
        <f>SUMIFS(cp_cmd!$G:$G,cp_cmd!$D:$D,"="&amp;$B32,cp_cmd!$I:$I,"="&amp;H$1,cp_cmd!$J:$J,"=500g")</f>
        <v>0</v>
      </c>
      <c r="I32" s="488"/>
      <c r="J32" s="508">
        <f>SUMIFS(cp_cmd!$G:$G,cp_cmd!$D:$D,"="&amp;$B32,cp_cmd!$I:$I,"="&amp;J$1,cp_cmd!$J:$J,"=500g")</f>
        <v>0</v>
      </c>
      <c r="K32" s="510">
        <f>SUMIFS(cp_cmd!$G:$G,cp_cmd!$D:$D,"="&amp;$B32,cp_cmd!$I:$I,"="&amp;J$1,cp_cmd!$J:$J,"=1000g")</f>
        <v>0</v>
      </c>
      <c r="L32" s="523">
        <f>SUMIFS(cp_cmd!$G:$G,cp_cmd!$D:$D,"="&amp;$B32,cp_cmd!$I:$I,"="&amp;L$1,cp_cmd!$J:$J,"=260g")</f>
        <v>0</v>
      </c>
      <c r="M32" s="508"/>
      <c r="N32" s="526"/>
      <c r="O32" s="508">
        <f>SUMIFS(cp_cmd!$G:$G,cp_cmd!$D:$D,"="&amp;$B32,cp_cmd!$I:$I,"="&amp;O$1,cp_cmd!$J:$J,"=500g")</f>
        <v>0</v>
      </c>
      <c r="P32" s="510">
        <f>SUMIFS(cp_cmd!$G:$G,cp_cmd!$D:$D,"="&amp;$B32,cp_cmd!$I:$I,"="&amp;O$1,cp_cmd!$J:$J,"=1000g")</f>
        <v>0</v>
      </c>
      <c r="Q32" s="487">
        <f>SUMIFS(cp_cmd!$G:$G,cp_cmd!$D:$D,"="&amp;$B32,cp_cmd!$I:$I,"="&amp;Q$1,cp_cmd!$J:$J,"=500g")</f>
        <v>0</v>
      </c>
      <c r="R32" s="487">
        <f>SUMIFS(cp_cmd!$G:$G,cp_cmd!$D:$D,"="&amp;$B32,cp_cmd!$I:$I,"="&amp;R$1,cp_cmd!$J:$J,"=500g")</f>
        <v>0</v>
      </c>
      <c r="S32" s="14">
        <f>SUMIFS(cp_cmd!$G:$G,cp_cmd!$D:$D,"="&amp;$B32,cp_cmd!$I:$I,"="&amp;S$1,cp_cmd!$J:$J,"=500g")</f>
        <v>0</v>
      </c>
      <c r="T32" s="14">
        <f>SUMIFS(cp_cmd!$G:$G,cp_cmd!$D:$D,"="&amp;$B32,cp_cmd!$I:$I,"="&amp;S$1,cp_cmd!$J:$J,"=1000g")</f>
        <v>0</v>
      </c>
      <c r="U32" s="488">
        <f>SUMIFS(cp_cmd!$G:$G,cp_cmd!$D:$D,"="&amp;$B32,cp_cmd!$I:$I,"="&amp;U$1,cp_cmd!$J:$J,"=500g")</f>
        <v>0</v>
      </c>
      <c r="V32" s="488"/>
      <c r="W32" s="489">
        <f>SUMIFS(cp_cmd!$G:$G,cp_cmd!$D:$D,"="&amp;$B32,cp_cmd!$I:$I,"="&amp;W$1,cp_cmd!$J:$J,"=500g")</f>
        <v>0</v>
      </c>
      <c r="X32" s="489">
        <f>SUMIFS(cp_cmd!$G:$G,cp_cmd!$D:$D,"="&amp;$B32,cp_cmd!$I:$I,"="&amp;W$1,cp_cmd!$J:$J,"=1000g")</f>
        <v>0</v>
      </c>
      <c r="Y32" s="489">
        <f>SUMIFS(cp_cmd!$G:$G,cp_cmd!$D:$D,"="&amp;$B32,cp_cmd!$I:$I,"="&amp;W$1,cp_cmd!$J:$J,"=3000g")</f>
        <v>0</v>
      </c>
      <c r="Z32" s="488"/>
      <c r="AA32" s="14">
        <f>SUMIFS(cp_cmd!$G:$G,cp_cmd!$D:$D,"="&amp;$B32,cp_cmd!$I:$I,"="&amp;AA$1,cp_cmd!$J:$J,"=500g")</f>
        <v>0</v>
      </c>
      <c r="AB32" s="14">
        <f>SUMIFS(cp_cmd!$G:$G,cp_cmd!$D:$D,"="&amp;$B32,cp_cmd!$I:$I,"="&amp;AA$1,cp_cmd!$J:$J,"=1000g")</f>
        <v>0</v>
      </c>
      <c r="AC32" s="488"/>
      <c r="AD32" s="488"/>
      <c r="AE32" s="488"/>
      <c r="AF32" s="488"/>
      <c r="AG32" s="14">
        <f>SUMIFS(cp_cmd!$G:$G,cp_cmd!$D:$D,"="&amp;$B32,cp_cmd!$I:$I,"="&amp;AG$1,cp_cmd!$J:$J,"=500g")</f>
        <v>0</v>
      </c>
      <c r="AH32" s="14">
        <f>SUMIFS(cp_cmd!$G:$G,cp_cmd!$D:$D,"="&amp;$B32,cp_cmd!$I:$I,"="&amp;AG$1,cp_cmd!$J:$J,"=1000g")</f>
        <v>0</v>
      </c>
      <c r="AI32" s="490"/>
      <c r="AJ32" s="488"/>
      <c r="AK32" s="488"/>
      <c r="AL32" s="488">
        <f>SUMIFS(cp_cmd!$G:$G,cp_cmd!$D:$D,"="&amp;$B32,cp_cmd!$I:$I,"="&amp;AL$1,cp_cmd!$J:$J,"=100g")</f>
        <v>0</v>
      </c>
      <c r="AM32" s="488"/>
      <c r="AN32" s="488"/>
      <c r="AO32" s="488"/>
      <c r="AP32" s="488"/>
      <c r="AQ32" s="488"/>
      <c r="AR32" s="488"/>
      <c r="AS32" s="488"/>
      <c r="AT32" s="488"/>
      <c r="AU32" s="14">
        <f>SUMIFS(cp_cmd!$G:$G,cp_cmd!$D:$D,"="&amp;$B32,cp_cmd!$I:$I,"="&amp;AU$1,cp_cmd!$J:$J,"=500g")</f>
        <v>0</v>
      </c>
      <c r="AV32" s="14">
        <f>SUMIFS(cp_cmd!$G:$G,cp_cmd!$D:$D,"="&amp;$B32,cp_cmd!$I:$I,"="&amp;AV$1,cp_cmd!$J:$J,"=500g")</f>
        <v>0</v>
      </c>
      <c r="AW32" s="490">
        <f>SUMIFS(cp_cmd!$G:$G,cp_cmd!$D:$D,"="&amp;$B32,cp_cmd!$I:$I,"="&amp;AW$1,cp_cmd!$J:$J,"=2000g")</f>
        <v>0</v>
      </c>
      <c r="AX32" s="540">
        <f>SUMIFS(cp_cmd!$G:$G,cp_cmd!$D:$D,"="&amp;$B32,cp_cmd!$I:$I,"="&amp;AX$1,cp_cmd!$J:$J,"=260g")</f>
        <v>0</v>
      </c>
      <c r="AY32" s="487">
        <f>SUMIFS(cp_cmd!$G:$G,cp_cmd!$D:$D,"="&amp;$B32,cp_cmd!$I:$I,"="&amp;AY$1,cp_cmd!$J:$J,"=500g")</f>
        <v>0</v>
      </c>
      <c r="AZ32" s="14">
        <f>SUMIFS(cp_cmd!$G:$G,cp_cmd!$D:$D,"="&amp;$B32,cp_cmd!$I:$I,"="&amp;AZ$1,cp_cmd!$J:$J,"=350g")</f>
        <v>0</v>
      </c>
      <c r="BA32" s="14">
        <f>SUMIFS(cp_cmd!$G:$G,cp_cmd!$D:$D,"="&amp;$B32,cp_cmd!$I:$I,"="&amp;BA$1,cp_cmd!$J:$J,"=120g")</f>
        <v>0</v>
      </c>
      <c r="BB32" s="14">
        <f>SUMIFS(cp_cmd!$G:$G,cp_cmd!$D:$D,"="&amp;$B32,cp_cmd!$I:$I,"="&amp;BB$1,cp_cmd!$J:$J,"=120g")</f>
        <v>0</v>
      </c>
      <c r="BC32" s="14">
        <f>SUMIFS(cp_cmd!$G:$G,cp_cmd!$D:$D,"="&amp;$B32,cp_cmd!$I:$I,"="&amp;BC$1,cp_cmd!$J:$J,"=150g")</f>
        <v>0</v>
      </c>
      <c r="BD32" s="14">
        <f>SUMIFS(cp_cmd!$G:$G,cp_cmd!$D:$D,"="&amp;$B32,cp_cmd!$I:$I,"="&amp;BD$1,cp_cmd!$J:$J,"=270g")</f>
        <v>0</v>
      </c>
      <c r="BE32" s="489">
        <f>SUMIFS(cp_cmd!$G:$G,cp_cmd!$D:$D,"="&amp;$B32,cp_cmd!$I:$I,"="&amp;BE$1,cp_cmd!$J:$J,"=500g")</f>
        <v>0</v>
      </c>
      <c r="BF32" s="14">
        <f t="shared" si="0"/>
        <v>0</v>
      </c>
      <c r="BG32" s="17"/>
    </row>
    <row r="33" spans="1:63" s="6" customFormat="1" ht="38.25" customHeight="1">
      <c r="A33" s="22"/>
      <c r="B33" s="15" t="str">
        <f>cp_bl!L32</f>
        <v/>
      </c>
      <c r="C33" s="501"/>
      <c r="D33" s="508">
        <f>SUMIFS(cp_cmd!$G:$G,cp_cmd!$D:$D,"="&amp;$B33,cp_cmd!$I:$I,"="&amp;D$1,cp_cmd!$J:$J,"=500g")</f>
        <v>0</v>
      </c>
      <c r="E33" s="487">
        <f>SUMIFS(cp_cmd!$G:$G,cp_cmd!$D:$D,"="&amp;$B33,cp_cmd!$I:$I,"="&amp;D$1,cp_cmd!$J:$J,"=1000g")</f>
        <v>0</v>
      </c>
      <c r="F33" s="509">
        <f>SUMIFS(cp_cmd!$G:$G,cp_cmd!$D:$D,"="&amp;$B33,cp_cmd!$I:$I,"="&amp;D$1,cp_cmd!$J:$J,"=3000g")</f>
        <v>0</v>
      </c>
      <c r="G33" s="487"/>
      <c r="H33" s="14">
        <f>SUMIFS(cp_cmd!$G:$G,cp_cmd!$D:$D,"="&amp;$B33,cp_cmd!$I:$I,"="&amp;H$1,cp_cmd!$J:$J,"=500g")</f>
        <v>0</v>
      </c>
      <c r="I33" s="488"/>
      <c r="J33" s="508">
        <f>SUMIFS(cp_cmd!$G:$G,cp_cmd!$D:$D,"="&amp;$B33,cp_cmd!$I:$I,"="&amp;J$1,cp_cmd!$J:$J,"=500g")</f>
        <v>0</v>
      </c>
      <c r="K33" s="510">
        <f>SUMIFS(cp_cmd!$G:$G,cp_cmd!$D:$D,"="&amp;$B33,cp_cmd!$I:$I,"="&amp;J$1,cp_cmd!$J:$J,"=1000g")</f>
        <v>0</v>
      </c>
      <c r="L33" s="523">
        <f>SUMIFS(cp_cmd!$G:$G,cp_cmd!$D:$D,"="&amp;$B33,cp_cmd!$I:$I,"="&amp;L$1,cp_cmd!$J:$J,"=260g")</f>
        <v>0</v>
      </c>
      <c r="M33" s="508"/>
      <c r="N33" s="526"/>
      <c r="O33" s="508">
        <f>SUMIFS(cp_cmd!$G:$G,cp_cmd!$D:$D,"="&amp;$B33,cp_cmd!$I:$I,"="&amp;O$1,cp_cmd!$J:$J,"=500g")</f>
        <v>0</v>
      </c>
      <c r="P33" s="510">
        <f>SUMIFS(cp_cmd!$G:$G,cp_cmd!$D:$D,"="&amp;$B33,cp_cmd!$I:$I,"="&amp;O$1,cp_cmd!$J:$J,"=1000g")</f>
        <v>0</v>
      </c>
      <c r="Q33" s="487">
        <f>SUMIFS(cp_cmd!$G:$G,cp_cmd!$D:$D,"="&amp;$B33,cp_cmd!$I:$I,"="&amp;Q$1,cp_cmd!$J:$J,"=500g")</f>
        <v>0</v>
      </c>
      <c r="R33" s="487">
        <f>SUMIFS(cp_cmd!$G:$G,cp_cmd!$D:$D,"="&amp;$B33,cp_cmd!$I:$I,"="&amp;R$1,cp_cmd!$J:$J,"=500g")</f>
        <v>0</v>
      </c>
      <c r="S33" s="14">
        <f>SUMIFS(cp_cmd!$G:$G,cp_cmd!$D:$D,"="&amp;$B33,cp_cmd!$I:$I,"="&amp;S$1,cp_cmd!$J:$J,"=500g")</f>
        <v>0</v>
      </c>
      <c r="T33" s="14">
        <f>SUMIFS(cp_cmd!$G:$G,cp_cmd!$D:$D,"="&amp;$B33,cp_cmd!$I:$I,"="&amp;S$1,cp_cmd!$J:$J,"=1000g")</f>
        <v>0</v>
      </c>
      <c r="U33" s="488">
        <f>SUMIFS(cp_cmd!$G:$G,cp_cmd!$D:$D,"="&amp;$B33,cp_cmd!$I:$I,"="&amp;U$1,cp_cmd!$J:$J,"=500g")</f>
        <v>0</v>
      </c>
      <c r="V33" s="488"/>
      <c r="W33" s="489">
        <f>SUMIFS(cp_cmd!$G:$G,cp_cmd!$D:$D,"="&amp;$B33,cp_cmd!$I:$I,"="&amp;W$1,cp_cmd!$J:$J,"=500g")</f>
        <v>0</v>
      </c>
      <c r="X33" s="489">
        <f>SUMIFS(cp_cmd!$G:$G,cp_cmd!$D:$D,"="&amp;$B33,cp_cmd!$I:$I,"="&amp;W$1,cp_cmd!$J:$J,"=1000g")</f>
        <v>0</v>
      </c>
      <c r="Y33" s="489">
        <f>SUMIFS(cp_cmd!$G:$G,cp_cmd!$D:$D,"="&amp;$B33,cp_cmd!$I:$I,"="&amp;W$1,cp_cmd!$J:$J,"=3000g")</f>
        <v>0</v>
      </c>
      <c r="Z33" s="488"/>
      <c r="AA33" s="14">
        <f>SUMIFS(cp_cmd!$G:$G,cp_cmd!$D:$D,"="&amp;$B33,cp_cmd!$I:$I,"="&amp;AA$1,cp_cmd!$J:$J,"=500g")</f>
        <v>0</v>
      </c>
      <c r="AB33" s="14">
        <f>SUMIFS(cp_cmd!$G:$G,cp_cmd!$D:$D,"="&amp;$B33,cp_cmd!$I:$I,"="&amp;AA$1,cp_cmd!$J:$J,"=1000g")</f>
        <v>0</v>
      </c>
      <c r="AC33" s="488"/>
      <c r="AD33" s="488"/>
      <c r="AE33" s="488"/>
      <c r="AF33" s="488"/>
      <c r="AG33" s="14">
        <f>SUMIFS(cp_cmd!$G:$G,cp_cmd!$D:$D,"="&amp;$B33,cp_cmd!$I:$I,"="&amp;AG$1,cp_cmd!$J:$J,"=500g")</f>
        <v>0</v>
      </c>
      <c r="AH33" s="14">
        <f>SUMIFS(cp_cmd!$G:$G,cp_cmd!$D:$D,"="&amp;$B33,cp_cmd!$I:$I,"="&amp;AG$1,cp_cmd!$J:$J,"=1000g")</f>
        <v>0</v>
      </c>
      <c r="AI33" s="490"/>
      <c r="AJ33" s="488"/>
      <c r="AK33" s="488"/>
      <c r="AL33" s="488">
        <f>SUMIFS(cp_cmd!$G:$G,cp_cmd!$D:$D,"="&amp;$B33,cp_cmd!$I:$I,"="&amp;AL$1,cp_cmd!$J:$J,"=100g")</f>
        <v>0</v>
      </c>
      <c r="AM33" s="488"/>
      <c r="AN33" s="488"/>
      <c r="AO33" s="488"/>
      <c r="AP33" s="488"/>
      <c r="AQ33" s="488"/>
      <c r="AR33" s="488"/>
      <c r="AS33" s="488"/>
      <c r="AT33" s="488"/>
      <c r="AU33" s="14">
        <f>SUMIFS(cp_cmd!$G:$G,cp_cmd!$D:$D,"="&amp;$B33,cp_cmd!$I:$I,"="&amp;AU$1,cp_cmd!$J:$J,"=500g")</f>
        <v>0</v>
      </c>
      <c r="AV33" s="14">
        <f>SUMIFS(cp_cmd!$G:$G,cp_cmd!$D:$D,"="&amp;$B33,cp_cmd!$I:$I,"="&amp;AV$1,cp_cmd!$J:$J,"=500g")</f>
        <v>0</v>
      </c>
      <c r="AW33" s="490">
        <f>SUMIFS(cp_cmd!$G:$G,cp_cmd!$D:$D,"="&amp;$B33,cp_cmd!$I:$I,"="&amp;AW$1,cp_cmd!$J:$J,"=2000g")</f>
        <v>0</v>
      </c>
      <c r="AX33" s="540">
        <f>SUMIFS(cp_cmd!$G:$G,cp_cmd!$D:$D,"="&amp;$B33,cp_cmd!$I:$I,"="&amp;AX$1,cp_cmd!$J:$J,"=260g")</f>
        <v>0</v>
      </c>
      <c r="AY33" s="487">
        <f>SUMIFS(cp_cmd!$G:$G,cp_cmd!$D:$D,"="&amp;$B33,cp_cmd!$I:$I,"="&amp;AY$1,cp_cmd!$J:$J,"=500g")</f>
        <v>0</v>
      </c>
      <c r="AZ33" s="14">
        <f>SUMIFS(cp_cmd!$G:$G,cp_cmd!$D:$D,"="&amp;$B33,cp_cmd!$I:$I,"="&amp;AZ$1,cp_cmd!$J:$J,"=350g")</f>
        <v>0</v>
      </c>
      <c r="BA33" s="14">
        <f>SUMIFS(cp_cmd!$G:$G,cp_cmd!$D:$D,"="&amp;$B33,cp_cmd!$I:$I,"="&amp;BA$1,cp_cmd!$J:$J,"=120g")</f>
        <v>0</v>
      </c>
      <c r="BB33" s="14">
        <f>SUMIFS(cp_cmd!$G:$G,cp_cmd!$D:$D,"="&amp;$B33,cp_cmd!$I:$I,"="&amp;BB$1,cp_cmd!$J:$J,"=120g")</f>
        <v>0</v>
      </c>
      <c r="BC33" s="14">
        <f>SUMIFS(cp_cmd!$G:$G,cp_cmd!$D:$D,"="&amp;$B33,cp_cmd!$I:$I,"="&amp;BC$1,cp_cmd!$J:$J,"=150g")</f>
        <v>0</v>
      </c>
      <c r="BD33" s="14">
        <f>SUMIFS(cp_cmd!$G:$G,cp_cmd!$D:$D,"="&amp;$B33,cp_cmd!$I:$I,"="&amp;BD$1,cp_cmd!$J:$J,"=270g")</f>
        <v>0</v>
      </c>
      <c r="BE33" s="489">
        <f>SUMIFS(cp_cmd!$G:$G,cp_cmd!$D:$D,"="&amp;$B33,cp_cmd!$I:$I,"="&amp;BE$1,cp_cmd!$J:$J,"=500g")</f>
        <v>0</v>
      </c>
      <c r="BF33" s="14">
        <f t="shared" si="0"/>
        <v>0</v>
      </c>
      <c r="BG33" s="17"/>
    </row>
    <row r="34" spans="1:63" s="6" customFormat="1" ht="38.25" customHeight="1">
      <c r="A34" s="22"/>
      <c r="B34" s="15" t="str">
        <f>cp_bl!L33</f>
        <v/>
      </c>
      <c r="C34" s="501"/>
      <c r="D34" s="508">
        <f>SUMIFS(cp_cmd!$G:$G,cp_cmd!$D:$D,"="&amp;$B34,cp_cmd!$I:$I,"="&amp;D$1,cp_cmd!$J:$J,"=500g")</f>
        <v>0</v>
      </c>
      <c r="E34" s="487">
        <f>SUMIFS(cp_cmd!$G:$G,cp_cmd!$D:$D,"="&amp;$B34,cp_cmd!$I:$I,"="&amp;D$1,cp_cmd!$J:$J,"=1000g")</f>
        <v>0</v>
      </c>
      <c r="F34" s="509">
        <f>SUMIFS(cp_cmd!$G:$G,cp_cmd!$D:$D,"="&amp;$B34,cp_cmd!$I:$I,"="&amp;D$1,cp_cmd!$J:$J,"=3000g")</f>
        <v>0</v>
      </c>
      <c r="G34" s="487"/>
      <c r="H34" s="14">
        <f>SUMIFS(cp_cmd!$G:$G,cp_cmd!$D:$D,"="&amp;$B34,cp_cmd!$I:$I,"="&amp;H$1,cp_cmd!$J:$J,"=500g")</f>
        <v>0</v>
      </c>
      <c r="I34" s="488"/>
      <c r="J34" s="508">
        <f>SUMIFS(cp_cmd!$G:$G,cp_cmd!$D:$D,"="&amp;$B34,cp_cmd!$I:$I,"="&amp;J$1,cp_cmd!$J:$J,"=500g")</f>
        <v>0</v>
      </c>
      <c r="K34" s="510">
        <f>SUMIFS(cp_cmd!$G:$G,cp_cmd!$D:$D,"="&amp;$B34,cp_cmd!$I:$I,"="&amp;J$1,cp_cmd!$J:$J,"=1000g")</f>
        <v>0</v>
      </c>
      <c r="L34" s="523">
        <f>SUMIFS(cp_cmd!$G:$G,cp_cmd!$D:$D,"="&amp;$B34,cp_cmd!$I:$I,"="&amp;L$1,cp_cmd!$J:$J,"=260g")</f>
        <v>0</v>
      </c>
      <c r="M34" s="508"/>
      <c r="N34" s="526"/>
      <c r="O34" s="508">
        <f>SUMIFS(cp_cmd!$G:$G,cp_cmd!$D:$D,"="&amp;$B34,cp_cmd!$I:$I,"="&amp;O$1,cp_cmd!$J:$J,"=500g")</f>
        <v>0</v>
      </c>
      <c r="P34" s="510">
        <f>SUMIFS(cp_cmd!$G:$G,cp_cmd!$D:$D,"="&amp;$B34,cp_cmd!$I:$I,"="&amp;O$1,cp_cmd!$J:$J,"=1000g")</f>
        <v>0</v>
      </c>
      <c r="Q34" s="487">
        <f>SUMIFS(cp_cmd!$G:$G,cp_cmd!$D:$D,"="&amp;$B34,cp_cmd!$I:$I,"="&amp;Q$1,cp_cmd!$J:$J,"=500g")</f>
        <v>0</v>
      </c>
      <c r="R34" s="487">
        <f>SUMIFS(cp_cmd!$G:$G,cp_cmd!$D:$D,"="&amp;$B34,cp_cmd!$I:$I,"="&amp;R$1,cp_cmd!$J:$J,"=500g")</f>
        <v>0</v>
      </c>
      <c r="S34" s="14">
        <f>SUMIFS(cp_cmd!$G:$G,cp_cmd!$D:$D,"="&amp;$B34,cp_cmd!$I:$I,"="&amp;S$1,cp_cmd!$J:$J,"=500g")</f>
        <v>0</v>
      </c>
      <c r="T34" s="14">
        <f>SUMIFS(cp_cmd!$G:$G,cp_cmd!$D:$D,"="&amp;$B34,cp_cmd!$I:$I,"="&amp;S$1,cp_cmd!$J:$J,"=1000g")</f>
        <v>0</v>
      </c>
      <c r="U34" s="488">
        <f>SUMIFS(cp_cmd!$G:$G,cp_cmd!$D:$D,"="&amp;$B34,cp_cmd!$I:$I,"="&amp;U$1,cp_cmd!$J:$J,"=500g")</f>
        <v>0</v>
      </c>
      <c r="V34" s="488"/>
      <c r="W34" s="489">
        <f>SUMIFS(cp_cmd!$G:$G,cp_cmd!$D:$D,"="&amp;$B34,cp_cmd!$I:$I,"="&amp;W$1,cp_cmd!$J:$J,"=500g")</f>
        <v>0</v>
      </c>
      <c r="X34" s="489">
        <f>SUMIFS(cp_cmd!$G:$G,cp_cmd!$D:$D,"="&amp;$B34,cp_cmd!$I:$I,"="&amp;W$1,cp_cmd!$J:$J,"=1000g")</f>
        <v>0</v>
      </c>
      <c r="Y34" s="489">
        <f>SUMIFS(cp_cmd!$G:$G,cp_cmd!$D:$D,"="&amp;$B34,cp_cmd!$I:$I,"="&amp;W$1,cp_cmd!$J:$J,"=3000g")</f>
        <v>0</v>
      </c>
      <c r="Z34" s="488"/>
      <c r="AA34" s="14">
        <f>SUMIFS(cp_cmd!$G:$G,cp_cmd!$D:$D,"="&amp;$B34,cp_cmd!$I:$I,"="&amp;AA$1,cp_cmd!$J:$J,"=500g")</f>
        <v>0</v>
      </c>
      <c r="AB34" s="14">
        <f>SUMIFS(cp_cmd!$G:$G,cp_cmd!$D:$D,"="&amp;$B34,cp_cmd!$I:$I,"="&amp;AA$1,cp_cmd!$J:$J,"=1000g")</f>
        <v>0</v>
      </c>
      <c r="AC34" s="488"/>
      <c r="AD34" s="488"/>
      <c r="AE34" s="488"/>
      <c r="AF34" s="488"/>
      <c r="AG34" s="14">
        <f>SUMIFS(cp_cmd!$G:$G,cp_cmd!$D:$D,"="&amp;$B34,cp_cmd!$I:$I,"="&amp;AG$1,cp_cmd!$J:$J,"=500g")</f>
        <v>0</v>
      </c>
      <c r="AH34" s="14">
        <f>SUMIFS(cp_cmd!$G:$G,cp_cmd!$D:$D,"="&amp;$B34,cp_cmd!$I:$I,"="&amp;AG$1,cp_cmd!$J:$J,"=1000g")</f>
        <v>0</v>
      </c>
      <c r="AI34" s="490"/>
      <c r="AJ34" s="488"/>
      <c r="AK34" s="488"/>
      <c r="AL34" s="488">
        <f>SUMIFS(cp_cmd!$G:$G,cp_cmd!$D:$D,"="&amp;$B34,cp_cmd!$I:$I,"="&amp;AL$1,cp_cmd!$J:$J,"=100g")</f>
        <v>0</v>
      </c>
      <c r="AM34" s="488"/>
      <c r="AN34" s="488"/>
      <c r="AO34" s="488"/>
      <c r="AP34" s="488"/>
      <c r="AQ34" s="488"/>
      <c r="AR34" s="488"/>
      <c r="AS34" s="488"/>
      <c r="AT34" s="488"/>
      <c r="AU34" s="14">
        <f>SUMIFS(cp_cmd!$G:$G,cp_cmd!$D:$D,"="&amp;$B34,cp_cmd!$I:$I,"="&amp;AU$1,cp_cmd!$J:$J,"=500g")</f>
        <v>0</v>
      </c>
      <c r="AV34" s="14">
        <f>SUMIFS(cp_cmd!$G:$G,cp_cmd!$D:$D,"="&amp;$B34,cp_cmd!$I:$I,"="&amp;AV$1,cp_cmd!$J:$J,"=500g")</f>
        <v>0</v>
      </c>
      <c r="AW34" s="490">
        <f>SUMIFS(cp_cmd!$G:$G,cp_cmd!$D:$D,"="&amp;$B34,cp_cmd!$I:$I,"="&amp;AW$1,cp_cmd!$J:$J,"=2000g")</f>
        <v>0</v>
      </c>
      <c r="AX34" s="540">
        <f>SUMIFS(cp_cmd!$G:$G,cp_cmd!$D:$D,"="&amp;$B34,cp_cmd!$I:$I,"="&amp;AX$1,cp_cmd!$J:$J,"=260g")</f>
        <v>0</v>
      </c>
      <c r="AY34" s="487">
        <f>SUMIFS(cp_cmd!$G:$G,cp_cmd!$D:$D,"="&amp;$B34,cp_cmd!$I:$I,"="&amp;AY$1,cp_cmd!$J:$J,"=500g")</f>
        <v>0</v>
      </c>
      <c r="AZ34" s="14">
        <f>SUMIFS(cp_cmd!$G:$G,cp_cmd!$D:$D,"="&amp;$B34,cp_cmd!$I:$I,"="&amp;AZ$1,cp_cmd!$J:$J,"=350g")</f>
        <v>0</v>
      </c>
      <c r="BA34" s="14">
        <f>SUMIFS(cp_cmd!$G:$G,cp_cmd!$D:$D,"="&amp;$B34,cp_cmd!$I:$I,"="&amp;BA$1,cp_cmd!$J:$J,"=120g")</f>
        <v>0</v>
      </c>
      <c r="BB34" s="14">
        <f>SUMIFS(cp_cmd!$G:$G,cp_cmd!$D:$D,"="&amp;$B34,cp_cmd!$I:$I,"="&amp;BB$1,cp_cmd!$J:$J,"=120g")</f>
        <v>0</v>
      </c>
      <c r="BC34" s="14">
        <f>SUMIFS(cp_cmd!$G:$G,cp_cmd!$D:$D,"="&amp;$B34,cp_cmd!$I:$I,"="&amp;BC$1,cp_cmd!$J:$J,"=150g")</f>
        <v>0</v>
      </c>
      <c r="BD34" s="14">
        <f>SUMIFS(cp_cmd!$G:$G,cp_cmd!$D:$D,"="&amp;$B34,cp_cmd!$I:$I,"="&amp;BD$1,cp_cmd!$J:$J,"=270g")</f>
        <v>0</v>
      </c>
      <c r="BE34" s="489">
        <f>SUMIFS(cp_cmd!$G:$G,cp_cmd!$D:$D,"="&amp;$B34,cp_cmd!$I:$I,"="&amp;BE$1,cp_cmd!$J:$J,"=500g")</f>
        <v>0</v>
      </c>
      <c r="BF34" s="14">
        <f t="shared" si="0"/>
        <v>0</v>
      </c>
      <c r="BG34" s="17"/>
    </row>
    <row r="35" spans="1:63" s="6" customFormat="1" ht="38.25" customHeight="1">
      <c r="A35" s="22"/>
      <c r="B35" s="15" t="str">
        <f>cp_bl!L34</f>
        <v/>
      </c>
      <c r="C35" s="501"/>
      <c r="D35" s="508">
        <f>SUMIFS(cp_cmd!$G:$G,cp_cmd!$D:$D,"="&amp;$B35,cp_cmd!$I:$I,"="&amp;D$1,cp_cmd!$J:$J,"=500g")</f>
        <v>0</v>
      </c>
      <c r="E35" s="487">
        <f>SUMIFS(cp_cmd!$G:$G,cp_cmd!$D:$D,"="&amp;$B35,cp_cmd!$I:$I,"="&amp;D$1,cp_cmd!$J:$J,"=1000g")</f>
        <v>0</v>
      </c>
      <c r="F35" s="509">
        <f>SUMIFS(cp_cmd!$G:$G,cp_cmd!$D:$D,"="&amp;$B35,cp_cmd!$I:$I,"="&amp;D$1,cp_cmd!$J:$J,"=3000g")</f>
        <v>0</v>
      </c>
      <c r="G35" s="487"/>
      <c r="H35" s="14">
        <f>SUMIFS(cp_cmd!$G:$G,cp_cmd!$D:$D,"="&amp;$B35,cp_cmd!$I:$I,"="&amp;H$1,cp_cmd!$J:$J,"=500g")</f>
        <v>0</v>
      </c>
      <c r="I35" s="488"/>
      <c r="J35" s="508">
        <f>SUMIFS(cp_cmd!$G:$G,cp_cmd!$D:$D,"="&amp;$B35,cp_cmd!$I:$I,"="&amp;J$1,cp_cmd!$J:$J,"=500g")</f>
        <v>0</v>
      </c>
      <c r="K35" s="510">
        <f>SUMIFS(cp_cmd!$G:$G,cp_cmd!$D:$D,"="&amp;$B35,cp_cmd!$I:$I,"="&amp;J$1,cp_cmd!$J:$J,"=1000g")</f>
        <v>0</v>
      </c>
      <c r="L35" s="523">
        <f>SUMIFS(cp_cmd!$G:$G,cp_cmd!$D:$D,"="&amp;$B35,cp_cmd!$I:$I,"="&amp;L$1,cp_cmd!$J:$J,"=260g")</f>
        <v>0</v>
      </c>
      <c r="M35" s="508"/>
      <c r="N35" s="526"/>
      <c r="O35" s="508">
        <f>SUMIFS(cp_cmd!$G:$G,cp_cmd!$D:$D,"="&amp;$B35,cp_cmd!$I:$I,"="&amp;O$1,cp_cmd!$J:$J,"=500g")</f>
        <v>0</v>
      </c>
      <c r="P35" s="510">
        <f>SUMIFS(cp_cmd!$G:$G,cp_cmd!$D:$D,"="&amp;$B35,cp_cmd!$I:$I,"="&amp;O$1,cp_cmd!$J:$J,"=1000g")</f>
        <v>0</v>
      </c>
      <c r="Q35" s="487">
        <f>SUMIFS(cp_cmd!$G:$G,cp_cmd!$D:$D,"="&amp;$B35,cp_cmd!$I:$I,"="&amp;Q$1,cp_cmd!$J:$J,"=500g")</f>
        <v>0</v>
      </c>
      <c r="R35" s="487">
        <f>SUMIFS(cp_cmd!$G:$G,cp_cmd!$D:$D,"="&amp;$B35,cp_cmd!$I:$I,"="&amp;R$1,cp_cmd!$J:$J,"=500g")</f>
        <v>0</v>
      </c>
      <c r="S35" s="14">
        <f>SUMIFS(cp_cmd!$G:$G,cp_cmd!$D:$D,"="&amp;$B35,cp_cmd!$I:$I,"="&amp;S$1,cp_cmd!$J:$J,"=500g")</f>
        <v>0</v>
      </c>
      <c r="T35" s="14">
        <f>SUMIFS(cp_cmd!$G:$G,cp_cmd!$D:$D,"="&amp;$B35,cp_cmd!$I:$I,"="&amp;S$1,cp_cmd!$J:$J,"=1000g")</f>
        <v>0</v>
      </c>
      <c r="U35" s="488">
        <f>SUMIFS(cp_cmd!$G:$G,cp_cmd!$D:$D,"="&amp;$B35,cp_cmd!$I:$I,"="&amp;U$1,cp_cmd!$J:$J,"=500g")</f>
        <v>0</v>
      </c>
      <c r="V35" s="488"/>
      <c r="W35" s="489">
        <f>SUMIFS(cp_cmd!$G:$G,cp_cmd!$D:$D,"="&amp;$B35,cp_cmd!$I:$I,"="&amp;W$1,cp_cmd!$J:$J,"=500g")</f>
        <v>0</v>
      </c>
      <c r="X35" s="489">
        <f>SUMIFS(cp_cmd!$G:$G,cp_cmd!$D:$D,"="&amp;$B35,cp_cmd!$I:$I,"="&amp;W$1,cp_cmd!$J:$J,"=1000g")</f>
        <v>0</v>
      </c>
      <c r="Y35" s="489">
        <f>SUMIFS(cp_cmd!$G:$G,cp_cmd!$D:$D,"="&amp;$B35,cp_cmd!$I:$I,"="&amp;W$1,cp_cmd!$J:$J,"=3000g")</f>
        <v>0</v>
      </c>
      <c r="Z35" s="488"/>
      <c r="AA35" s="14">
        <f>SUMIFS(cp_cmd!$G:$G,cp_cmd!$D:$D,"="&amp;$B35,cp_cmd!$I:$I,"="&amp;AA$1,cp_cmd!$J:$J,"=500g")</f>
        <v>0</v>
      </c>
      <c r="AB35" s="14">
        <f>SUMIFS(cp_cmd!$G:$G,cp_cmd!$D:$D,"="&amp;$B35,cp_cmd!$I:$I,"="&amp;AA$1,cp_cmd!$J:$J,"=1000g")</f>
        <v>0</v>
      </c>
      <c r="AC35" s="488"/>
      <c r="AD35" s="488"/>
      <c r="AE35" s="488"/>
      <c r="AF35" s="488"/>
      <c r="AG35" s="14">
        <f>SUMIFS(cp_cmd!$G:$G,cp_cmd!$D:$D,"="&amp;$B35,cp_cmd!$I:$I,"="&amp;AG$1,cp_cmd!$J:$J,"=500g")</f>
        <v>0</v>
      </c>
      <c r="AH35" s="14">
        <f>SUMIFS(cp_cmd!$G:$G,cp_cmd!$D:$D,"="&amp;$B35,cp_cmd!$I:$I,"="&amp;AG$1,cp_cmd!$J:$J,"=1000g")</f>
        <v>0</v>
      </c>
      <c r="AI35" s="490"/>
      <c r="AJ35" s="488"/>
      <c r="AK35" s="488"/>
      <c r="AL35" s="488">
        <f>SUMIFS(cp_cmd!$G:$G,cp_cmd!$D:$D,"="&amp;$B35,cp_cmd!$I:$I,"="&amp;AL$1,cp_cmd!$J:$J,"=100g")</f>
        <v>0</v>
      </c>
      <c r="AM35" s="488"/>
      <c r="AN35" s="488"/>
      <c r="AO35" s="488"/>
      <c r="AP35" s="488"/>
      <c r="AQ35" s="488"/>
      <c r="AR35" s="488"/>
      <c r="AS35" s="488"/>
      <c r="AT35" s="488"/>
      <c r="AU35" s="14">
        <f>SUMIFS(cp_cmd!$G:$G,cp_cmd!$D:$D,"="&amp;$B35,cp_cmd!$I:$I,"="&amp;AU$1,cp_cmd!$J:$J,"=500g")</f>
        <v>0</v>
      </c>
      <c r="AV35" s="14">
        <f>SUMIFS(cp_cmd!$G:$G,cp_cmd!$D:$D,"="&amp;$B35,cp_cmd!$I:$I,"="&amp;AV$1,cp_cmd!$J:$J,"=500g")</f>
        <v>0</v>
      </c>
      <c r="AW35" s="490">
        <f>SUMIFS(cp_cmd!$G:$G,cp_cmd!$D:$D,"="&amp;$B35,cp_cmd!$I:$I,"="&amp;AW$1,cp_cmd!$J:$J,"=2000g")</f>
        <v>0</v>
      </c>
      <c r="AX35" s="540">
        <f>SUMIFS(cp_cmd!$G:$G,cp_cmd!$D:$D,"="&amp;$B35,cp_cmd!$I:$I,"="&amp;AX$1,cp_cmd!$J:$J,"=260g")</f>
        <v>0</v>
      </c>
      <c r="AY35" s="487">
        <f>SUMIFS(cp_cmd!$G:$G,cp_cmd!$D:$D,"="&amp;$B35,cp_cmd!$I:$I,"="&amp;AY$1,cp_cmd!$J:$J,"=500g")</f>
        <v>0</v>
      </c>
      <c r="AZ35" s="14">
        <f>SUMIFS(cp_cmd!$G:$G,cp_cmd!$D:$D,"="&amp;$B35,cp_cmd!$I:$I,"="&amp;AZ$1,cp_cmd!$J:$J,"=350g")</f>
        <v>0</v>
      </c>
      <c r="BA35" s="14">
        <f>SUMIFS(cp_cmd!$G:$G,cp_cmd!$D:$D,"="&amp;$B35,cp_cmd!$I:$I,"="&amp;BA$1,cp_cmd!$J:$J,"=120g")</f>
        <v>0</v>
      </c>
      <c r="BB35" s="14">
        <f>SUMIFS(cp_cmd!$G:$G,cp_cmd!$D:$D,"="&amp;$B35,cp_cmd!$I:$I,"="&amp;BB$1,cp_cmd!$J:$J,"=120g")</f>
        <v>0</v>
      </c>
      <c r="BC35" s="14">
        <f>SUMIFS(cp_cmd!$G:$G,cp_cmd!$D:$D,"="&amp;$B35,cp_cmd!$I:$I,"="&amp;BC$1,cp_cmd!$J:$J,"=150g")</f>
        <v>0</v>
      </c>
      <c r="BD35" s="14">
        <f>SUMIFS(cp_cmd!$G:$G,cp_cmd!$D:$D,"="&amp;$B35,cp_cmd!$I:$I,"="&amp;BD$1,cp_cmd!$J:$J,"=270g")</f>
        <v>0</v>
      </c>
      <c r="BE35" s="489">
        <f>SUMIFS(cp_cmd!$G:$G,cp_cmd!$D:$D,"="&amp;$B35,cp_cmd!$I:$I,"="&amp;BE$1,cp_cmd!$J:$J,"=500g")</f>
        <v>0</v>
      </c>
      <c r="BF35" s="14">
        <f t="shared" si="0"/>
        <v>0</v>
      </c>
      <c r="BG35" s="17"/>
    </row>
    <row r="36" spans="1:63" s="6" customFormat="1" ht="38.25" customHeight="1">
      <c r="A36" s="22"/>
      <c r="B36" s="15" t="str">
        <f>cp_bl!L35</f>
        <v/>
      </c>
      <c r="C36" s="501"/>
      <c r="D36" s="508">
        <f>SUMIFS(cp_cmd!$G:$G,cp_cmd!$D:$D,"="&amp;$B36,cp_cmd!$I:$I,"="&amp;D$1,cp_cmd!$J:$J,"=500g")</f>
        <v>0</v>
      </c>
      <c r="E36" s="487">
        <f>SUMIFS(cp_cmd!$G:$G,cp_cmd!$D:$D,"="&amp;$B36,cp_cmd!$I:$I,"="&amp;D$1,cp_cmd!$J:$J,"=1000g")</f>
        <v>0</v>
      </c>
      <c r="F36" s="509">
        <f>SUMIFS(cp_cmd!$G:$G,cp_cmd!$D:$D,"="&amp;$B36,cp_cmd!$I:$I,"="&amp;D$1,cp_cmd!$J:$J,"=3000g")</f>
        <v>0</v>
      </c>
      <c r="G36" s="487"/>
      <c r="H36" s="14">
        <f>SUMIFS(cp_cmd!$G:$G,cp_cmd!$D:$D,"="&amp;$B36,cp_cmd!$I:$I,"="&amp;H$1,cp_cmd!$J:$J,"=500g")</f>
        <v>0</v>
      </c>
      <c r="I36" s="488"/>
      <c r="J36" s="508">
        <f>SUMIFS(cp_cmd!$G:$G,cp_cmd!$D:$D,"="&amp;$B36,cp_cmd!$I:$I,"="&amp;J$1,cp_cmd!$J:$J,"=500g")</f>
        <v>0</v>
      </c>
      <c r="K36" s="510">
        <f>SUMIFS(cp_cmd!$G:$G,cp_cmd!$D:$D,"="&amp;$B36,cp_cmd!$I:$I,"="&amp;J$1,cp_cmd!$J:$J,"=1000g")</f>
        <v>0</v>
      </c>
      <c r="L36" s="523">
        <f>SUMIFS(cp_cmd!$G:$G,cp_cmd!$D:$D,"="&amp;$B36,cp_cmd!$I:$I,"="&amp;L$1,cp_cmd!$J:$J,"=260g")</f>
        <v>0</v>
      </c>
      <c r="M36" s="508"/>
      <c r="N36" s="526"/>
      <c r="O36" s="508">
        <f>SUMIFS(cp_cmd!$G:$G,cp_cmd!$D:$D,"="&amp;$B36,cp_cmd!$I:$I,"="&amp;O$1,cp_cmd!$J:$J,"=500g")</f>
        <v>0</v>
      </c>
      <c r="P36" s="510">
        <f>SUMIFS(cp_cmd!$G:$G,cp_cmd!$D:$D,"="&amp;$B36,cp_cmd!$I:$I,"="&amp;O$1,cp_cmd!$J:$J,"=1000g")</f>
        <v>0</v>
      </c>
      <c r="Q36" s="487">
        <f>SUMIFS(cp_cmd!$G:$G,cp_cmd!$D:$D,"="&amp;$B36,cp_cmd!$I:$I,"="&amp;Q$1,cp_cmd!$J:$J,"=500g")</f>
        <v>0</v>
      </c>
      <c r="R36" s="487">
        <f>SUMIFS(cp_cmd!$G:$G,cp_cmd!$D:$D,"="&amp;$B36,cp_cmd!$I:$I,"="&amp;R$1,cp_cmd!$J:$J,"=500g")</f>
        <v>0</v>
      </c>
      <c r="S36" s="14">
        <f>SUMIFS(cp_cmd!$G:$G,cp_cmd!$D:$D,"="&amp;$B36,cp_cmd!$I:$I,"="&amp;S$1,cp_cmd!$J:$J,"=500g")</f>
        <v>0</v>
      </c>
      <c r="T36" s="14">
        <f>SUMIFS(cp_cmd!$G:$G,cp_cmd!$D:$D,"="&amp;$B36,cp_cmd!$I:$I,"="&amp;S$1,cp_cmd!$J:$J,"=1000g")</f>
        <v>0</v>
      </c>
      <c r="U36" s="488">
        <f>SUMIFS(cp_cmd!$G:$G,cp_cmd!$D:$D,"="&amp;$B36,cp_cmd!$I:$I,"="&amp;U$1,cp_cmd!$J:$J,"=500g")</f>
        <v>0</v>
      </c>
      <c r="V36" s="488"/>
      <c r="W36" s="489">
        <f>SUMIFS(cp_cmd!$G:$G,cp_cmd!$D:$D,"="&amp;$B36,cp_cmd!$I:$I,"="&amp;W$1,cp_cmd!$J:$J,"=500g")</f>
        <v>0</v>
      </c>
      <c r="X36" s="489">
        <f>SUMIFS(cp_cmd!$G:$G,cp_cmd!$D:$D,"="&amp;$B36,cp_cmd!$I:$I,"="&amp;W$1,cp_cmd!$J:$J,"=1000g")</f>
        <v>0</v>
      </c>
      <c r="Y36" s="489">
        <f>SUMIFS(cp_cmd!$G:$G,cp_cmd!$D:$D,"="&amp;$B36,cp_cmd!$I:$I,"="&amp;W$1,cp_cmd!$J:$J,"=3000g")</f>
        <v>0</v>
      </c>
      <c r="Z36" s="488"/>
      <c r="AA36" s="14">
        <f>SUMIFS(cp_cmd!$G:$G,cp_cmd!$D:$D,"="&amp;$B36,cp_cmd!$I:$I,"="&amp;AA$1,cp_cmd!$J:$J,"=500g")</f>
        <v>0</v>
      </c>
      <c r="AB36" s="14">
        <f>SUMIFS(cp_cmd!$G:$G,cp_cmd!$D:$D,"="&amp;$B36,cp_cmd!$I:$I,"="&amp;AA$1,cp_cmd!$J:$J,"=1000g")</f>
        <v>0</v>
      </c>
      <c r="AC36" s="488"/>
      <c r="AD36" s="488"/>
      <c r="AE36" s="488"/>
      <c r="AF36" s="488"/>
      <c r="AG36" s="14">
        <f>SUMIFS(cp_cmd!$G:$G,cp_cmd!$D:$D,"="&amp;$B36,cp_cmd!$I:$I,"="&amp;AG$1,cp_cmd!$J:$J,"=500g")</f>
        <v>0</v>
      </c>
      <c r="AH36" s="14">
        <f>SUMIFS(cp_cmd!$G:$G,cp_cmd!$D:$D,"="&amp;$B36,cp_cmd!$I:$I,"="&amp;AG$1,cp_cmd!$J:$J,"=1000g")</f>
        <v>0</v>
      </c>
      <c r="AI36" s="490"/>
      <c r="AJ36" s="488"/>
      <c r="AK36" s="488"/>
      <c r="AL36" s="488">
        <f>SUMIFS(cp_cmd!$G:$G,cp_cmd!$D:$D,"="&amp;$B36,cp_cmd!$I:$I,"="&amp;AL$1,cp_cmd!$J:$J,"=100g")</f>
        <v>0</v>
      </c>
      <c r="AM36" s="488"/>
      <c r="AN36" s="488"/>
      <c r="AO36" s="488"/>
      <c r="AP36" s="488"/>
      <c r="AQ36" s="488"/>
      <c r="AR36" s="488"/>
      <c r="AS36" s="488"/>
      <c r="AT36" s="488"/>
      <c r="AU36" s="14">
        <f>SUMIFS(cp_cmd!$G:$G,cp_cmd!$D:$D,"="&amp;$B36,cp_cmd!$I:$I,"="&amp;AU$1,cp_cmd!$J:$J,"=500g")</f>
        <v>0</v>
      </c>
      <c r="AV36" s="14">
        <f>SUMIFS(cp_cmd!$G:$G,cp_cmd!$D:$D,"="&amp;$B36,cp_cmd!$I:$I,"="&amp;AV$1,cp_cmd!$J:$J,"=500g")</f>
        <v>0</v>
      </c>
      <c r="AW36" s="490">
        <f>SUMIFS(cp_cmd!$G:$G,cp_cmd!$D:$D,"="&amp;$B36,cp_cmd!$I:$I,"="&amp;AW$1,cp_cmd!$J:$J,"=2000g")</f>
        <v>0</v>
      </c>
      <c r="AX36" s="540">
        <f>SUMIFS(cp_cmd!$G:$G,cp_cmd!$D:$D,"="&amp;$B36,cp_cmd!$I:$I,"="&amp;AX$1,cp_cmd!$J:$J,"=260g")</f>
        <v>0</v>
      </c>
      <c r="AY36" s="487">
        <f>SUMIFS(cp_cmd!$G:$G,cp_cmd!$D:$D,"="&amp;$B36,cp_cmd!$I:$I,"="&amp;AY$1,cp_cmd!$J:$J,"=500g")</f>
        <v>0</v>
      </c>
      <c r="AZ36" s="14">
        <f>SUMIFS(cp_cmd!$G:$G,cp_cmd!$D:$D,"="&amp;$B36,cp_cmd!$I:$I,"="&amp;AZ$1,cp_cmd!$J:$J,"=350g")</f>
        <v>0</v>
      </c>
      <c r="BA36" s="14">
        <f>SUMIFS(cp_cmd!$G:$G,cp_cmd!$D:$D,"="&amp;$B36,cp_cmd!$I:$I,"="&amp;BA$1,cp_cmd!$J:$J,"=120g")</f>
        <v>0</v>
      </c>
      <c r="BB36" s="14">
        <f>SUMIFS(cp_cmd!$G:$G,cp_cmd!$D:$D,"="&amp;$B36,cp_cmd!$I:$I,"="&amp;BB$1,cp_cmd!$J:$J,"=120g")</f>
        <v>0</v>
      </c>
      <c r="BC36" s="14">
        <f>SUMIFS(cp_cmd!$G:$G,cp_cmd!$D:$D,"="&amp;$B36,cp_cmd!$I:$I,"="&amp;BC$1,cp_cmd!$J:$J,"=150g")</f>
        <v>0</v>
      </c>
      <c r="BD36" s="14">
        <f>SUMIFS(cp_cmd!$G:$G,cp_cmd!$D:$D,"="&amp;$B36,cp_cmd!$I:$I,"="&amp;BD$1,cp_cmd!$J:$J,"=270g")</f>
        <v>0</v>
      </c>
      <c r="BE36" s="489">
        <f>SUMIFS(cp_cmd!$G:$G,cp_cmd!$D:$D,"="&amp;$B36,cp_cmd!$I:$I,"="&amp;BE$1,cp_cmd!$J:$J,"=500g")</f>
        <v>0</v>
      </c>
      <c r="BF36" s="14">
        <f t="shared" si="0"/>
        <v>0</v>
      </c>
      <c r="BG36" s="17"/>
    </row>
    <row r="37" spans="1:63" s="6" customFormat="1" ht="38.25" customHeight="1">
      <c r="A37" s="22"/>
      <c r="B37" s="15" t="str">
        <f>cp_bl!L36</f>
        <v/>
      </c>
      <c r="C37" s="501"/>
      <c r="D37" s="508">
        <f>SUMIFS(cp_cmd!$G:$G,cp_cmd!$D:$D,"="&amp;$B37,cp_cmd!$I:$I,"="&amp;D$1,cp_cmd!$J:$J,"=500g")</f>
        <v>0</v>
      </c>
      <c r="E37" s="487">
        <f>SUMIFS(cp_cmd!$G:$G,cp_cmd!$D:$D,"="&amp;$B37,cp_cmd!$I:$I,"="&amp;D$1,cp_cmd!$J:$J,"=1000g")</f>
        <v>0</v>
      </c>
      <c r="F37" s="509">
        <f>SUMIFS(cp_cmd!$G:$G,cp_cmd!$D:$D,"="&amp;$B37,cp_cmd!$I:$I,"="&amp;D$1,cp_cmd!$J:$J,"=3000g")</f>
        <v>0</v>
      </c>
      <c r="G37" s="487"/>
      <c r="H37" s="14">
        <f>SUMIFS(cp_cmd!$G:$G,cp_cmd!$D:$D,"="&amp;$B37,cp_cmd!$I:$I,"="&amp;H$1,cp_cmd!$J:$J,"=500g")</f>
        <v>0</v>
      </c>
      <c r="I37" s="488"/>
      <c r="J37" s="508">
        <f>SUMIFS(cp_cmd!$G:$G,cp_cmd!$D:$D,"="&amp;$B37,cp_cmd!$I:$I,"="&amp;J$1,cp_cmd!$J:$J,"=500g")</f>
        <v>0</v>
      </c>
      <c r="K37" s="510">
        <f>SUMIFS(cp_cmd!$G:$G,cp_cmd!$D:$D,"="&amp;$B37,cp_cmd!$I:$I,"="&amp;J$1,cp_cmd!$J:$J,"=1000g")</f>
        <v>0</v>
      </c>
      <c r="L37" s="523">
        <f>SUMIFS(cp_cmd!$G:$G,cp_cmd!$D:$D,"="&amp;$B37,cp_cmd!$I:$I,"="&amp;L$1,cp_cmd!$J:$J,"=260g")</f>
        <v>0</v>
      </c>
      <c r="M37" s="508"/>
      <c r="N37" s="526"/>
      <c r="O37" s="508">
        <f>SUMIFS(cp_cmd!$G:$G,cp_cmd!$D:$D,"="&amp;$B37,cp_cmd!$I:$I,"="&amp;O$1,cp_cmd!$J:$J,"=500g")</f>
        <v>0</v>
      </c>
      <c r="P37" s="510">
        <f>SUMIFS(cp_cmd!$G:$G,cp_cmd!$D:$D,"="&amp;$B37,cp_cmd!$I:$I,"="&amp;O$1,cp_cmd!$J:$J,"=1000g")</f>
        <v>0</v>
      </c>
      <c r="Q37" s="487">
        <f>SUMIFS(cp_cmd!$G:$G,cp_cmd!$D:$D,"="&amp;$B37,cp_cmd!$I:$I,"="&amp;Q$1,cp_cmd!$J:$J,"=500g")</f>
        <v>0</v>
      </c>
      <c r="R37" s="487">
        <f>SUMIFS(cp_cmd!$G:$G,cp_cmd!$D:$D,"="&amp;$B37,cp_cmd!$I:$I,"="&amp;R$1,cp_cmd!$J:$J,"=500g")</f>
        <v>0</v>
      </c>
      <c r="S37" s="14">
        <f>SUMIFS(cp_cmd!$G:$G,cp_cmd!$D:$D,"="&amp;$B37,cp_cmd!$I:$I,"="&amp;S$1,cp_cmd!$J:$J,"=500g")</f>
        <v>0</v>
      </c>
      <c r="T37" s="14">
        <f>SUMIFS(cp_cmd!$G:$G,cp_cmd!$D:$D,"="&amp;$B37,cp_cmd!$I:$I,"="&amp;S$1,cp_cmd!$J:$J,"=1000g")</f>
        <v>0</v>
      </c>
      <c r="U37" s="488">
        <f>SUMIFS(cp_cmd!$G:$G,cp_cmd!$D:$D,"="&amp;$B37,cp_cmd!$I:$I,"="&amp;U$1,cp_cmd!$J:$J,"=500g")</f>
        <v>0</v>
      </c>
      <c r="V37" s="488"/>
      <c r="W37" s="489">
        <f>SUMIFS(cp_cmd!$G:$G,cp_cmd!$D:$D,"="&amp;$B37,cp_cmd!$I:$I,"="&amp;W$1,cp_cmd!$J:$J,"=500g")</f>
        <v>0</v>
      </c>
      <c r="X37" s="489">
        <f>SUMIFS(cp_cmd!$G:$G,cp_cmd!$D:$D,"="&amp;$B37,cp_cmd!$I:$I,"="&amp;W$1,cp_cmd!$J:$J,"=1000g")</f>
        <v>0</v>
      </c>
      <c r="Y37" s="489">
        <f>SUMIFS(cp_cmd!$G:$G,cp_cmd!$D:$D,"="&amp;$B37,cp_cmd!$I:$I,"="&amp;W$1,cp_cmd!$J:$J,"=3000g")</f>
        <v>0</v>
      </c>
      <c r="Z37" s="488"/>
      <c r="AA37" s="14">
        <f>SUMIFS(cp_cmd!$G:$G,cp_cmd!$D:$D,"="&amp;$B37,cp_cmd!$I:$I,"="&amp;AA$1,cp_cmd!$J:$J,"=500g")</f>
        <v>0</v>
      </c>
      <c r="AB37" s="14">
        <f>SUMIFS(cp_cmd!$G:$G,cp_cmd!$D:$D,"="&amp;$B37,cp_cmd!$I:$I,"="&amp;AA$1,cp_cmd!$J:$J,"=1000g")</f>
        <v>0</v>
      </c>
      <c r="AC37" s="488"/>
      <c r="AD37" s="488"/>
      <c r="AE37" s="488"/>
      <c r="AF37" s="488"/>
      <c r="AG37" s="14">
        <f>SUMIFS(cp_cmd!$G:$G,cp_cmd!$D:$D,"="&amp;$B37,cp_cmd!$I:$I,"="&amp;AG$1,cp_cmd!$J:$J,"=500g")</f>
        <v>0</v>
      </c>
      <c r="AH37" s="14">
        <f>SUMIFS(cp_cmd!$G:$G,cp_cmd!$D:$D,"="&amp;$B37,cp_cmd!$I:$I,"="&amp;AG$1,cp_cmd!$J:$J,"=1000g")</f>
        <v>0</v>
      </c>
      <c r="AI37" s="490"/>
      <c r="AJ37" s="488"/>
      <c r="AK37" s="488"/>
      <c r="AL37" s="488">
        <f>SUMIFS(cp_cmd!$G:$G,cp_cmd!$D:$D,"="&amp;$B37,cp_cmd!$I:$I,"="&amp;AL$1,cp_cmd!$J:$J,"=100g")</f>
        <v>0</v>
      </c>
      <c r="AM37" s="488"/>
      <c r="AN37" s="488"/>
      <c r="AO37" s="488"/>
      <c r="AP37" s="488"/>
      <c r="AQ37" s="488"/>
      <c r="AR37" s="488"/>
      <c r="AS37" s="488"/>
      <c r="AT37" s="488"/>
      <c r="AU37" s="14">
        <f>SUMIFS(cp_cmd!$G:$G,cp_cmd!$D:$D,"="&amp;$B37,cp_cmd!$I:$I,"="&amp;AU$1,cp_cmd!$J:$J,"=500g")</f>
        <v>0</v>
      </c>
      <c r="AV37" s="14">
        <f>SUMIFS(cp_cmd!$G:$G,cp_cmd!$D:$D,"="&amp;$B37,cp_cmd!$I:$I,"="&amp;AV$1,cp_cmd!$J:$J,"=500g")</f>
        <v>0</v>
      </c>
      <c r="AW37" s="490">
        <f>SUMIFS(cp_cmd!$G:$G,cp_cmd!$D:$D,"="&amp;$B37,cp_cmd!$I:$I,"="&amp;AW$1,cp_cmd!$J:$J,"=2000g")</f>
        <v>0</v>
      </c>
      <c r="AX37" s="540">
        <f>SUMIFS(cp_cmd!$G:$G,cp_cmd!$D:$D,"="&amp;$B37,cp_cmd!$I:$I,"="&amp;AX$1,cp_cmd!$J:$J,"=260g")</f>
        <v>0</v>
      </c>
      <c r="AY37" s="487">
        <f>SUMIFS(cp_cmd!$G:$G,cp_cmd!$D:$D,"="&amp;$B37,cp_cmd!$I:$I,"="&amp;AY$1,cp_cmd!$J:$J,"=500g")</f>
        <v>0</v>
      </c>
      <c r="AZ37" s="14">
        <f>SUMIFS(cp_cmd!$G:$G,cp_cmd!$D:$D,"="&amp;$B37,cp_cmd!$I:$I,"="&amp;AZ$1,cp_cmd!$J:$J,"=350g")</f>
        <v>0</v>
      </c>
      <c r="BA37" s="14">
        <f>SUMIFS(cp_cmd!$G:$G,cp_cmd!$D:$D,"="&amp;$B37,cp_cmd!$I:$I,"="&amp;BA$1,cp_cmd!$J:$J,"=120g")</f>
        <v>0</v>
      </c>
      <c r="BB37" s="14">
        <f>SUMIFS(cp_cmd!$G:$G,cp_cmd!$D:$D,"="&amp;$B37,cp_cmd!$I:$I,"="&amp;BB$1,cp_cmd!$J:$J,"=120g")</f>
        <v>0</v>
      </c>
      <c r="BC37" s="14">
        <f>SUMIFS(cp_cmd!$G:$G,cp_cmd!$D:$D,"="&amp;$B37,cp_cmd!$I:$I,"="&amp;BC$1,cp_cmd!$J:$J,"=150g")</f>
        <v>0</v>
      </c>
      <c r="BD37" s="14">
        <f>SUMIFS(cp_cmd!$G:$G,cp_cmd!$D:$D,"="&amp;$B37,cp_cmd!$I:$I,"="&amp;BD$1,cp_cmd!$J:$J,"=270g")</f>
        <v>0</v>
      </c>
      <c r="BE37" s="489">
        <f>SUMIFS(cp_cmd!$G:$G,cp_cmd!$D:$D,"="&amp;$B37,cp_cmd!$I:$I,"="&amp;BE$1,cp_cmd!$J:$J,"=500g")</f>
        <v>0</v>
      </c>
      <c r="BF37" s="14">
        <f t="shared" si="0"/>
        <v>0</v>
      </c>
      <c r="BG37" s="17"/>
    </row>
    <row r="38" spans="1:63" s="6" customFormat="1" ht="38.25" customHeight="1">
      <c r="A38" s="22"/>
      <c r="B38" s="16" t="s">
        <v>26</v>
      </c>
      <c r="C38" s="501"/>
      <c r="D38" s="508"/>
      <c r="E38" s="487"/>
      <c r="F38" s="509"/>
      <c r="G38" s="487"/>
      <c r="H38" s="14"/>
      <c r="I38" s="488"/>
      <c r="J38" s="508"/>
      <c r="K38" s="510"/>
      <c r="L38" s="523">
        <f>SUMIFS(cp_cmd!$G:$G,cp_cmd!$D:$D,"="&amp;$B38,cp_cmd!$I:$I,"="&amp;L$1,cp_cmd!$J:$J,"=260g")</f>
        <v>0</v>
      </c>
      <c r="M38" s="508"/>
      <c r="N38" s="526"/>
      <c r="O38" s="508"/>
      <c r="P38" s="510"/>
      <c r="Q38" s="487"/>
      <c r="R38" s="487">
        <f>SUMIFS(cp_cmd!$G:$G,cp_cmd!$D:$D,"="&amp;$B38,cp_cmd!$I:$I,"="&amp;R$1,cp_cmd!$J:$J,"=500g")</f>
        <v>0</v>
      </c>
      <c r="S38" s="14"/>
      <c r="T38" s="14"/>
      <c r="U38" s="488"/>
      <c r="V38" s="488"/>
      <c r="W38" s="489"/>
      <c r="X38" s="489"/>
      <c r="Y38" s="489"/>
      <c r="Z38" s="488"/>
      <c r="AA38" s="14"/>
      <c r="AB38" s="14"/>
      <c r="AC38" s="488"/>
      <c r="AD38" s="488"/>
      <c r="AE38" s="488"/>
      <c r="AF38" s="488"/>
      <c r="AG38" s="14"/>
      <c r="AH38" s="14"/>
      <c r="AI38" s="490"/>
      <c r="AJ38" s="488"/>
      <c r="AK38" s="488"/>
      <c r="AL38" s="488"/>
      <c r="AM38" s="488"/>
      <c r="AN38" s="488"/>
      <c r="AO38" s="488"/>
      <c r="AP38" s="488"/>
      <c r="AQ38" s="488"/>
      <c r="AR38" s="488"/>
      <c r="AS38" s="488"/>
      <c r="AT38" s="488"/>
      <c r="AU38" s="488"/>
      <c r="AV38" s="14"/>
      <c r="AW38" s="490"/>
      <c r="AX38" s="540">
        <f>SUMIFS(cp_cmd!$G:$G,cp_cmd!$D:$D,"="&amp;$B38,cp_cmd!$I:$I,"="&amp;AX$1,cp_cmd!$J:$J,"=260g")</f>
        <v>0</v>
      </c>
      <c r="AY38" s="488"/>
      <c r="AZ38" s="488"/>
      <c r="BA38" s="488"/>
      <c r="BB38" s="14"/>
      <c r="BC38" s="14"/>
      <c r="BD38" s="14"/>
      <c r="BE38" s="489"/>
      <c r="BF38" s="14">
        <f t="shared" si="0"/>
        <v>0</v>
      </c>
      <c r="BG38" s="17"/>
      <c r="BI38" s="7">
        <v>10</v>
      </c>
      <c r="BJ38" s="6">
        <f>SUMPRODUCT(D38:BC38,D$46:BC$46)*(1-BI38/100)</f>
        <v>0</v>
      </c>
    </row>
    <row r="39" spans="1:63" s="6" customFormat="1" ht="2.25" customHeight="1">
      <c r="A39" s="22"/>
      <c r="B39" s="16"/>
      <c r="C39" s="502"/>
      <c r="D39" s="508">
        <f>SUMIFS(cp_cmd!$G:$G,cp_cmd!$D:$D,"="&amp;$B39,cp_cmd!$I:$I,"="&amp;D$1,cp_cmd!$J:$J,"=500g")</f>
        <v>0</v>
      </c>
      <c r="E39" s="14">
        <f>SUMIFS(cp_cmd!$G:$G,cp_cmd!$D:$D,"="&amp;$B39,cp_cmd!$I:$I,"="&amp;D$1,cp_cmd!$J:$J,"=1000g")</f>
        <v>0</v>
      </c>
      <c r="F39" s="510"/>
      <c r="G39" s="487">
        <f>SUMIFS(cp_cmd!$G:$G,cp_cmd!$D:$D,"="&amp;$B39,cp_cmd!$I:$I,"="&amp;G$1,cp_cmd!$J:$J,"=500g")</f>
        <v>0</v>
      </c>
      <c r="H39" s="14">
        <f>SUMIFS(cp_cmd!$G:$G,cp_cmd!$D:$D,"="&amp;$B39,cp_cmd!$I:$I,"="&amp;H$1,cp_cmd!$J:$J,"=500g")</f>
        <v>0</v>
      </c>
      <c r="I39" s="488"/>
      <c r="J39" s="508">
        <f>SUMIFS(cp_cmd!$G:$G,cp_cmd!$D:$D,"="&amp;$B39,cp_cmd!$I:$I,"="&amp;J$1,cp_cmd!$J:$J,"=500g")</f>
        <v>0</v>
      </c>
      <c r="K39" s="510">
        <f>SUMIFS(cp_cmd!$G:$G,cp_cmd!$D:$D,"="&amp;$B39,cp_cmd!$I:$I,"="&amp;J$1,cp_cmd!$J:$J,"=1000g")</f>
        <v>0</v>
      </c>
      <c r="L39" s="523">
        <f>SUMIFS(cp_cmd!$G:$G,cp_cmd!$D:$D,"="&amp;$B39,cp_cmd!$I:$I,"="&amp;L$1,cp_cmd!$J:$J,"=500g")</f>
        <v>0</v>
      </c>
      <c r="M39" s="508"/>
      <c r="N39" s="526"/>
      <c r="O39" s="508">
        <f>SUMIFS(cp_cmd!$G:$G,cp_cmd!$D:$D,"="&amp;$B39,cp_cmd!$I:$I,"="&amp;O$1,cp_cmd!$J:$J,"=500g")</f>
        <v>0</v>
      </c>
      <c r="P39" s="510">
        <f>SUMIFS(cp_cmd!$G:$G,cp_cmd!$D:$D,"="&amp;$B39,cp_cmd!$I:$I,"="&amp;O$1,cp_cmd!$J:$J,"=1000g")</f>
        <v>0</v>
      </c>
      <c r="Q39" s="487">
        <f>SUMIFS(cp_cmd!$G:$G,cp_cmd!$D:$D,"="&amp;$B39,cp_cmd!$I:$I,"="&amp;Q$1,cp_cmd!$J:$J,"=500g")</f>
        <v>0</v>
      </c>
      <c r="R39" s="487">
        <f>SUMIFS(cp_cmd!$G:$G,cp_cmd!$D:$D,"="&amp;$B39,cp_cmd!$I:$I,"="&amp;R$1,cp_cmd!$J:$J,"=500g")</f>
        <v>0</v>
      </c>
      <c r="S39" s="14">
        <f>SUMIFS(cp_cmd!$G:$G,cp_cmd!$D:$D,"="&amp;$B39,cp_cmd!$I:$I,"="&amp;S$1,cp_cmd!$J:$J,"=500g")</f>
        <v>0</v>
      </c>
      <c r="T39" s="14">
        <f>SUMIFS(cp_cmd!$G:$G,cp_cmd!$D:$D,"="&amp;$B39,cp_cmd!$I:$I,"="&amp;S$1,cp_cmd!$J:$J,"=1000g")</f>
        <v>0</v>
      </c>
      <c r="U39" s="488"/>
      <c r="V39" s="488"/>
      <c r="W39" s="489">
        <f>SUMIFS(cp_cmd!$G:$G,cp_cmd!$D:$D,"="&amp;$B39,cp_cmd!$I:$I,"="&amp;W$1,cp_cmd!$J:$J,"=500g")</f>
        <v>0</v>
      </c>
      <c r="X39" s="489">
        <f>SUMIFS(cp_cmd!$G:$G,cp_cmd!$D:$D,"="&amp;$B39,cp_cmd!$I:$I,"="&amp;W$1,cp_cmd!$J:$J,"=1000g")</f>
        <v>0</v>
      </c>
      <c r="Y39" s="489"/>
      <c r="Z39" s="488"/>
      <c r="AA39" s="14">
        <f>SUMIFS(cp_cmd!$G:$G,cp_cmd!$D:$D,"="&amp;$B39,cp_cmd!$I:$I,"="&amp;AA$1,cp_cmd!$J:$J,"=500g")</f>
        <v>0</v>
      </c>
      <c r="AB39" s="14">
        <f>SUMIFS(cp_cmd!$G:$G,cp_cmd!$D:$D,"="&amp;$B39,cp_cmd!$I:$I,"="&amp;AA$1,cp_cmd!$J:$J,"=1000g")</f>
        <v>0</v>
      </c>
      <c r="AC39" s="488"/>
      <c r="AD39" s="488"/>
      <c r="AE39" s="488"/>
      <c r="AF39" s="488"/>
      <c r="AG39" s="14">
        <f>SUMIFS(cp_cmd!$G:$G,cp_cmd!$D:$D,"="&amp;$B39,cp_cmd!$I:$I,"="&amp;AG$1,cp_cmd!$J:$J,"=500g")</f>
        <v>0</v>
      </c>
      <c r="AH39" s="14">
        <f>SUMIFS(cp_cmd!$G:$G,cp_cmd!$D:$D,"="&amp;$B39,cp_cmd!$I:$I,"="&amp;AG$1,cp_cmd!$J:$J,"=1000g")</f>
        <v>0</v>
      </c>
      <c r="AI39" s="490"/>
      <c r="AJ39" s="488">
        <f>SUMIFS(cp_cmd!$G:$G,cp_cmd!$D:$D,"="&amp;$B39,cp_cmd!$I:$I,"="&amp;AJ$1,cp_cmd!$J:$J,"=500g")</f>
        <v>0</v>
      </c>
      <c r="AK39" s="488"/>
      <c r="AL39" s="488">
        <f>SUMIFS(cp_cmd!$G:$G,cp_cmd!$D:$D,"="&amp;$B39,cp_cmd!$I:$I,"="&amp;AL$1,cp_cmd!$J:$J,"=500g")</f>
        <v>0</v>
      </c>
      <c r="AM39" s="488"/>
      <c r="AN39" s="488"/>
      <c r="AO39" s="488"/>
      <c r="AP39" s="488"/>
      <c r="AQ39" s="488"/>
      <c r="AR39" s="488"/>
      <c r="AS39" s="488"/>
      <c r="AT39" s="488"/>
      <c r="AU39" s="488"/>
      <c r="AV39" s="14">
        <f>SUMIFS(cp_cmd!$G:$G,cp_cmd!$D:$D,"="&amp;$B39,cp_cmd!$I:$I,"="&amp;AV$1,cp_cmd!$J:$J,"=500g")</f>
        <v>0</v>
      </c>
      <c r="AW39" s="490">
        <f>SUMIFS(cp_cmd!$G:$G,cp_cmd!$D:$D,"="&amp;$B39,cp_cmd!$I:$I,"="&amp;AW$1,cp_cmd!$J:$J,"=500g")</f>
        <v>0</v>
      </c>
      <c r="AX39" s="540">
        <f>SUMIFS(cp_cmd!$G:$G,cp_cmd!$D:$D,"="&amp;$B39,cp_cmd!$I:$I,"="&amp;AX$1,cp_cmd!$J:$J,"=260g")</f>
        <v>0</v>
      </c>
      <c r="AY39" s="488"/>
      <c r="AZ39" s="488"/>
      <c r="BA39" s="488"/>
      <c r="BB39" s="488"/>
      <c r="BC39" s="488"/>
      <c r="BD39" s="488"/>
      <c r="BE39" s="489"/>
      <c r="BF39" s="14"/>
      <c r="BG39" s="24"/>
    </row>
    <row r="40" spans="1:63" s="28" customFormat="1" ht="38.25" customHeight="1">
      <c r="A40" s="25"/>
      <c r="B40" s="26"/>
      <c r="C40" s="503"/>
      <c r="D40" s="511" t="s">
        <v>23</v>
      </c>
      <c r="E40" s="491" t="s">
        <v>24</v>
      </c>
      <c r="F40" s="512" t="s">
        <v>25</v>
      </c>
      <c r="G40" s="493" t="s">
        <v>23</v>
      </c>
      <c r="H40" s="491" t="s">
        <v>23</v>
      </c>
      <c r="I40" s="492"/>
      <c r="J40" s="511" t="s">
        <v>23</v>
      </c>
      <c r="K40" s="512" t="s">
        <v>24</v>
      </c>
      <c r="L40" s="524" t="s">
        <v>23</v>
      </c>
      <c r="M40" s="511" t="s">
        <v>23</v>
      </c>
      <c r="N40" s="512" t="s">
        <v>24</v>
      </c>
      <c r="O40" s="511" t="s">
        <v>23</v>
      </c>
      <c r="P40" s="512" t="s">
        <v>24</v>
      </c>
      <c r="Q40" s="493" t="s">
        <v>23</v>
      </c>
      <c r="R40" s="492"/>
      <c r="S40" s="491" t="s">
        <v>23</v>
      </c>
      <c r="T40" s="491" t="s">
        <v>24</v>
      </c>
      <c r="U40" s="492" t="s">
        <v>23</v>
      </c>
      <c r="V40" s="492"/>
      <c r="W40" s="494" t="s">
        <v>23</v>
      </c>
      <c r="X40" s="494" t="s">
        <v>24</v>
      </c>
      <c r="Y40" s="494" t="s">
        <v>25</v>
      </c>
      <c r="Z40" s="492"/>
      <c r="AA40" s="491" t="s">
        <v>23</v>
      </c>
      <c r="AB40" s="491" t="s">
        <v>24</v>
      </c>
      <c r="AC40" s="492"/>
      <c r="AD40" s="491"/>
      <c r="AE40" s="491"/>
      <c r="AF40" s="492"/>
      <c r="AG40" s="491" t="s">
        <v>23</v>
      </c>
      <c r="AH40" s="491" t="s">
        <v>24</v>
      </c>
      <c r="AI40" s="492"/>
      <c r="AJ40" s="492"/>
      <c r="AK40" s="492"/>
      <c r="AL40" s="492"/>
      <c r="AM40" s="492"/>
      <c r="AN40" s="492"/>
      <c r="AO40" s="492"/>
      <c r="AP40" s="492"/>
      <c r="AQ40" s="492"/>
      <c r="AR40" s="492"/>
      <c r="AS40" s="492"/>
      <c r="AT40" s="492"/>
      <c r="AU40" s="491" t="s">
        <v>23</v>
      </c>
      <c r="AV40" s="491" t="s">
        <v>23</v>
      </c>
      <c r="AW40" s="534" t="s">
        <v>25</v>
      </c>
      <c r="AX40" s="541" t="s">
        <v>23</v>
      </c>
      <c r="AY40" s="493" t="s">
        <v>23</v>
      </c>
      <c r="AZ40" s="491" t="s">
        <v>23</v>
      </c>
      <c r="BA40" s="491" t="s">
        <v>23</v>
      </c>
      <c r="BB40" s="491" t="s">
        <v>23</v>
      </c>
      <c r="BC40" s="491" t="s">
        <v>23</v>
      </c>
      <c r="BD40" s="491" t="s">
        <v>24</v>
      </c>
      <c r="BE40" s="494" t="s">
        <v>23</v>
      </c>
      <c r="BF40" s="14">
        <f>SUM(D40:BE40)</f>
        <v>0</v>
      </c>
      <c r="BG40" s="27"/>
    </row>
    <row r="41" spans="1:63" s="31" customFormat="1" ht="38.25" customHeight="1">
      <c r="A41" s="22"/>
      <c r="B41" s="16" t="s">
        <v>27</v>
      </c>
      <c r="C41" s="502"/>
      <c r="D41" s="513">
        <f>SUM(D3:D40)</f>
        <v>0</v>
      </c>
      <c r="E41" s="495"/>
      <c r="F41" s="514"/>
      <c r="G41" s="505">
        <f>SUM(G4:G40)</f>
        <v>0</v>
      </c>
      <c r="H41" s="495">
        <f>SUM(H3:H40)</f>
        <v>0</v>
      </c>
      <c r="I41" s="496"/>
      <c r="J41" s="513">
        <f>SUM(J3:J40)</f>
        <v>0</v>
      </c>
      <c r="K41" s="510"/>
      <c r="L41" s="523">
        <f>SUM(L3:L40)</f>
        <v>0</v>
      </c>
      <c r="M41" s="508">
        <f t="shared" ref="M41" si="2">SUM(M3:M40)</f>
        <v>0</v>
      </c>
      <c r="N41" s="510"/>
      <c r="O41" s="513">
        <f>SUM(O3:O40)</f>
        <v>0</v>
      </c>
      <c r="P41" s="510"/>
      <c r="Q41" s="505">
        <f>SUM(Q3:Q40)</f>
        <v>0</v>
      </c>
      <c r="R41" s="505">
        <f>SUM(R3:R40)</f>
        <v>0</v>
      </c>
      <c r="S41" s="495">
        <f>SUM(S3:S40)</f>
        <v>0</v>
      </c>
      <c r="T41" s="495"/>
      <c r="U41" s="488">
        <f>SUM(U3:U40)</f>
        <v>0</v>
      </c>
      <c r="V41" s="488"/>
      <c r="W41" s="489">
        <f>SUM(W3:W40)</f>
        <v>0</v>
      </c>
      <c r="X41" s="489"/>
      <c r="Y41" s="489"/>
      <c r="Z41" s="496"/>
      <c r="AA41" s="495">
        <f>SUM(AA3:AA40)</f>
        <v>0</v>
      </c>
      <c r="AB41" s="495"/>
      <c r="AC41" s="496"/>
      <c r="AD41" s="495"/>
      <c r="AE41" s="495"/>
      <c r="AF41" s="496"/>
      <c r="AG41" s="495">
        <f>SUM(AG3:AG40)</f>
        <v>0</v>
      </c>
      <c r="AH41" s="495"/>
      <c r="AI41" s="488"/>
      <c r="AJ41" s="488">
        <f>SUM(AJ4:AJ40)</f>
        <v>0</v>
      </c>
      <c r="AK41" s="488"/>
      <c r="AL41" s="488">
        <f>SUM(AL4:AL40)</f>
        <v>0</v>
      </c>
      <c r="AM41" s="488"/>
      <c r="AN41" s="488"/>
      <c r="AO41" s="488"/>
      <c r="AP41" s="488"/>
      <c r="AQ41" s="488"/>
      <c r="AR41" s="488"/>
      <c r="AS41" s="488"/>
      <c r="AT41" s="488"/>
      <c r="AU41" s="495">
        <f>SUM(AU3:AU40)</f>
        <v>0</v>
      </c>
      <c r="AV41" s="495">
        <f>SUM(AV3:AV38)</f>
        <v>0</v>
      </c>
      <c r="AW41" s="535"/>
      <c r="AX41" s="542">
        <f>SUM(AX3:AX38)</f>
        <v>0</v>
      </c>
      <c r="AY41" s="505">
        <f>SUM(AY3:AY40)</f>
        <v>0</v>
      </c>
      <c r="AZ41" s="495">
        <f>SUM(AZ3:AZ40)</f>
        <v>0</v>
      </c>
      <c r="BA41" s="495">
        <f>SUM(BA3:BA40)</f>
        <v>0</v>
      </c>
      <c r="BB41" s="495">
        <f>SUM(BB3:BB40)</f>
        <v>0</v>
      </c>
      <c r="BC41" s="495">
        <f>SUM(BC3:BC40)</f>
        <v>0</v>
      </c>
      <c r="BD41" s="495"/>
      <c r="BE41" s="495">
        <f>SUM(BE3:BE40)</f>
        <v>0</v>
      </c>
      <c r="BF41" s="14">
        <f>SUM(D41:BE41)</f>
        <v>0</v>
      </c>
      <c r="BG41" s="29"/>
      <c r="BH41" s="30">
        <f>BF41+BF42</f>
        <v>0</v>
      </c>
      <c r="BI41" s="6"/>
    </row>
    <row r="42" spans="1:63" s="6" customFormat="1" ht="38.25" customHeight="1" thickBot="1">
      <c r="A42" s="22"/>
      <c r="B42" s="16" t="s">
        <v>28</v>
      </c>
      <c r="C42" s="502"/>
      <c r="D42" s="515"/>
      <c r="E42" s="516">
        <f>SUM(E3:E40)</f>
        <v>0</v>
      </c>
      <c r="F42" s="517">
        <f>SUM(F3:F40)</f>
        <v>0</v>
      </c>
      <c r="G42" s="487"/>
      <c r="H42" s="14"/>
      <c r="I42" s="488"/>
      <c r="J42" s="515"/>
      <c r="K42" s="517">
        <f>SUM(K3:K40)</f>
        <v>0</v>
      </c>
      <c r="L42" s="523"/>
      <c r="M42" s="515"/>
      <c r="N42" s="517">
        <f t="shared" ref="N42" si="3">SUM(N3:N40)</f>
        <v>0</v>
      </c>
      <c r="O42" s="515"/>
      <c r="P42" s="517">
        <f>SUM(P3:P40)</f>
        <v>0</v>
      </c>
      <c r="Q42" s="487"/>
      <c r="R42" s="488"/>
      <c r="S42" s="14"/>
      <c r="T42" s="14">
        <f>SUM(T3:T40)</f>
        <v>0</v>
      </c>
      <c r="U42" s="488"/>
      <c r="V42" s="488"/>
      <c r="W42" s="489"/>
      <c r="X42" s="489">
        <f>SUM(X3:X40)</f>
        <v>0</v>
      </c>
      <c r="Y42" s="489">
        <f>SUM(Y3:Y38)</f>
        <v>0</v>
      </c>
      <c r="Z42" s="488"/>
      <c r="AA42" s="14"/>
      <c r="AB42" s="14">
        <f>SUM(AB3:AB40)</f>
        <v>0</v>
      </c>
      <c r="AC42" s="488"/>
      <c r="AD42" s="14"/>
      <c r="AE42" s="14"/>
      <c r="AF42" s="488"/>
      <c r="AG42" s="495"/>
      <c r="AH42" s="14">
        <f>SUM(AH3:AH40)</f>
        <v>0</v>
      </c>
      <c r="AI42" s="488"/>
      <c r="AJ42" s="488"/>
      <c r="AK42" s="488"/>
      <c r="AL42" s="488"/>
      <c r="AM42" s="488"/>
      <c r="AN42" s="488"/>
      <c r="AO42" s="488"/>
      <c r="AP42" s="488"/>
      <c r="AQ42" s="488"/>
      <c r="AR42" s="488"/>
      <c r="AS42" s="488"/>
      <c r="AT42" s="488"/>
      <c r="AU42" s="495"/>
      <c r="AV42" s="14"/>
      <c r="AW42" s="535">
        <f>SUM(AW3:AW38)</f>
        <v>0</v>
      </c>
      <c r="AX42" s="543"/>
      <c r="AY42" s="505"/>
      <c r="AZ42" s="495"/>
      <c r="BA42" s="495"/>
      <c r="BB42" s="495"/>
      <c r="BC42" s="495"/>
      <c r="BD42" s="495">
        <f>SUM(BD3:BD38)</f>
        <v>0</v>
      </c>
      <c r="BE42" s="489"/>
      <c r="BF42" s="14">
        <f>SUM(D42:BE42)</f>
        <v>0</v>
      </c>
      <c r="BG42" s="29"/>
      <c r="BH42" s="6">
        <f>SUM(BF3:BF38)</f>
        <v>0</v>
      </c>
    </row>
    <row r="43" spans="1:63" s="6" customFormat="1" ht="86.25" customHeight="1">
      <c r="A43" s="4"/>
      <c r="B43" s="5"/>
      <c r="C43" s="32"/>
      <c r="D43" s="559" t="s">
        <v>0</v>
      </c>
      <c r="E43" s="559"/>
      <c r="F43" s="559"/>
      <c r="G43" s="470" t="s">
        <v>1</v>
      </c>
      <c r="H43" s="560" t="s">
        <v>2</v>
      </c>
      <c r="I43" s="560"/>
      <c r="J43" s="559" t="s">
        <v>3</v>
      </c>
      <c r="K43" s="559"/>
      <c r="L43" s="471" t="s">
        <v>407</v>
      </c>
      <c r="M43" s="554" t="s">
        <v>408</v>
      </c>
      <c r="N43" s="555"/>
      <c r="O43" s="559" t="s">
        <v>4</v>
      </c>
      <c r="P43" s="559"/>
      <c r="Q43" s="469" t="s">
        <v>5</v>
      </c>
      <c r="R43" s="476" t="s">
        <v>410</v>
      </c>
      <c r="S43" s="560" t="s">
        <v>6</v>
      </c>
      <c r="T43" s="560"/>
      <c r="U43" s="476" t="s">
        <v>412</v>
      </c>
      <c r="W43" s="561" t="s">
        <v>7</v>
      </c>
      <c r="X43" s="561"/>
      <c r="Y43" s="561"/>
      <c r="AA43" s="560" t="s">
        <v>8</v>
      </c>
      <c r="AB43" s="560"/>
      <c r="AD43" s="562"/>
      <c r="AE43" s="562"/>
      <c r="AG43" s="560" t="s">
        <v>9</v>
      </c>
      <c r="AH43" s="560"/>
      <c r="AI43" s="473"/>
      <c r="AJ43" s="473" t="str">
        <f>AJ1</f>
        <v>Pain à l'ail " tue-l'amour"</v>
      </c>
      <c r="AL43" s="476" t="str">
        <f>AL1</f>
        <v>Pain au lait</v>
      </c>
      <c r="AN43" s="475"/>
      <c r="AP43" s="563"/>
      <c r="AQ43" s="563"/>
      <c r="AR43" s="476"/>
      <c r="AS43" s="476"/>
      <c r="AT43" s="476"/>
      <c r="AU43" s="477" t="s">
        <v>12</v>
      </c>
      <c r="AV43" s="478" t="s">
        <v>13</v>
      </c>
      <c r="AW43" s="478" t="s">
        <v>13</v>
      </c>
      <c r="AX43" s="473" t="s">
        <v>404</v>
      </c>
      <c r="AY43" s="478" t="s">
        <v>14</v>
      </c>
      <c r="AZ43" s="479" t="s">
        <v>15</v>
      </c>
      <c r="BA43" s="480" t="s">
        <v>16</v>
      </c>
      <c r="BB43" s="481" t="s">
        <v>17</v>
      </c>
      <c r="BC43" s="558" t="s">
        <v>18</v>
      </c>
      <c r="BD43" s="558"/>
      <c r="BE43" s="482" t="s">
        <v>19</v>
      </c>
      <c r="BG43" s="33"/>
      <c r="BH43" s="34">
        <f>quantite_matiere!B51</f>
        <v>0</v>
      </c>
      <c r="BI43" s="6" t="s">
        <v>29</v>
      </c>
      <c r="BJ43" s="35">
        <f>SUM(BJ4:BJ38)</f>
        <v>0</v>
      </c>
      <c r="BK43" s="36">
        <f>SUM(BJ4:BJ38)</f>
        <v>0</v>
      </c>
    </row>
    <row r="44" spans="1:63" s="6" customFormat="1" ht="2.25" customHeight="1">
      <c r="A44" s="4"/>
      <c r="B44" s="5"/>
      <c r="C44" s="32"/>
      <c r="D44" s="33"/>
      <c r="E44" s="33"/>
      <c r="F44" s="33"/>
      <c r="H44" s="33"/>
      <c r="I44" s="33"/>
      <c r="J44" s="33"/>
      <c r="K44" s="33"/>
      <c r="L44" s="33"/>
      <c r="M44" s="33"/>
      <c r="N44" s="33"/>
      <c r="O44" s="33"/>
      <c r="P44" s="33"/>
      <c r="Q44" s="33"/>
      <c r="R44" s="33"/>
      <c r="S44" s="33"/>
      <c r="T44" s="33"/>
      <c r="W44" s="37"/>
      <c r="X44" s="37"/>
      <c r="Y44" s="37"/>
      <c r="Z44" s="33"/>
      <c r="AA44" s="33"/>
      <c r="AB44" s="33"/>
      <c r="AC44" s="33"/>
      <c r="AD44" s="33"/>
      <c r="AE44" s="33"/>
      <c r="AF44" s="33"/>
      <c r="AG44" s="33"/>
      <c r="AH44" s="33"/>
      <c r="AI44" s="33"/>
      <c r="AM44" s="33"/>
      <c r="AV44" s="38"/>
      <c r="AW44" s="38"/>
      <c r="AZ44" s="33"/>
      <c r="BA44" s="33"/>
      <c r="BB44" s="33"/>
      <c r="BE44" s="33"/>
      <c r="BF44" s="33"/>
      <c r="BG44" s="33"/>
    </row>
    <row r="45" spans="1:63" s="6" customFormat="1" ht="47.25" customHeight="1">
      <c r="A45" s="4"/>
      <c r="B45" s="5"/>
      <c r="C45" s="5"/>
      <c r="AV45" s="39"/>
      <c r="AW45" s="39"/>
    </row>
    <row r="46" spans="1:63" s="6" customFormat="1" ht="27.75" customHeight="1">
      <c r="A46" s="4"/>
      <c r="B46" s="5" t="s">
        <v>30</v>
      </c>
      <c r="C46" s="5"/>
      <c r="D46" s="40">
        <v>3.4</v>
      </c>
      <c r="E46" s="40">
        <v>6.4</v>
      </c>
      <c r="F46" s="40">
        <v>18.899999999999999</v>
      </c>
      <c r="G46" s="40">
        <v>4.5</v>
      </c>
      <c r="H46" s="40">
        <v>4.5</v>
      </c>
      <c r="J46" s="40">
        <v>3.6</v>
      </c>
      <c r="K46" s="40">
        <v>6.8</v>
      </c>
      <c r="L46" s="40">
        <v>4.5</v>
      </c>
      <c r="O46" s="40">
        <v>3.8</v>
      </c>
      <c r="P46" s="40">
        <v>7.2</v>
      </c>
      <c r="Q46" s="40">
        <v>4.5</v>
      </c>
      <c r="S46" s="40">
        <v>5.4</v>
      </c>
      <c r="T46" s="40">
        <v>10.4</v>
      </c>
      <c r="U46" s="40">
        <v>6.4</v>
      </c>
      <c r="W46" s="40">
        <v>4.5</v>
      </c>
      <c r="X46" s="40">
        <v>8.8000000000000007</v>
      </c>
      <c r="Y46" s="40" t="s">
        <v>31</v>
      </c>
      <c r="AA46" s="40">
        <v>5.6</v>
      </c>
      <c r="AB46" s="40">
        <v>10.8</v>
      </c>
      <c r="AG46" s="40">
        <v>5.5</v>
      </c>
      <c r="AH46" s="40">
        <v>10.8</v>
      </c>
      <c r="AJ46" s="40">
        <v>4.9000000000000004</v>
      </c>
      <c r="AL46" s="40">
        <v>5.6</v>
      </c>
      <c r="AN46" s="40"/>
      <c r="AS46" s="40"/>
      <c r="AU46" s="6" t="s">
        <v>32</v>
      </c>
      <c r="AV46" s="40">
        <v>4.8</v>
      </c>
      <c r="AW46" s="6">
        <v>17.5</v>
      </c>
      <c r="AY46" s="40" t="s">
        <v>33</v>
      </c>
      <c r="AZ46" s="6" t="s">
        <v>34</v>
      </c>
      <c r="BA46" s="6" t="s">
        <v>35</v>
      </c>
      <c r="BB46" s="6">
        <v>1.8</v>
      </c>
      <c r="BC46" s="40" t="s">
        <v>35</v>
      </c>
      <c r="BD46" s="40"/>
      <c r="BE46" s="6">
        <v>7.7</v>
      </c>
    </row>
    <row r="47" spans="1:63" s="6" customFormat="1" ht="27.75" customHeight="1">
      <c r="A47" s="4"/>
      <c r="B47" s="5"/>
      <c r="C47" s="5"/>
      <c r="AV47" s="4"/>
      <c r="AW47" s="4"/>
    </row>
    <row r="48" spans="1:63" s="6" customFormat="1" ht="27.75" customHeight="1">
      <c r="A48" s="4"/>
      <c r="B48" s="5"/>
      <c r="C48" s="5"/>
      <c r="AV48" s="4"/>
      <c r="AW48" s="4"/>
    </row>
    <row r="49" spans="1:49" s="6" customFormat="1" ht="27.75" customHeight="1">
      <c r="A49" s="4"/>
      <c r="B49" s="5"/>
      <c r="C49" s="5"/>
      <c r="AV49" s="4"/>
      <c r="AW49" s="4"/>
    </row>
    <row r="50" spans="1:49" s="6" customFormat="1" ht="27.75" customHeight="1">
      <c r="A50" s="4"/>
      <c r="B50" s="5"/>
      <c r="C50" s="5"/>
      <c r="AV50" s="4"/>
      <c r="AW50" s="4"/>
    </row>
    <row r="51" spans="1:49" s="6" customFormat="1" ht="27.75" customHeight="1">
      <c r="A51" s="4"/>
      <c r="B51" s="5"/>
      <c r="C51" s="5"/>
      <c r="AV51" s="4"/>
      <c r="AW51" s="4"/>
    </row>
    <row r="52" spans="1:49" s="6" customFormat="1" ht="27.75" customHeight="1">
      <c r="A52" s="4"/>
      <c r="B52" s="5"/>
      <c r="C52" s="5"/>
      <c r="AV52" s="4"/>
      <c r="AW52" s="4"/>
    </row>
    <row r="53" spans="1:49" ht="17.25" customHeight="1">
      <c r="AV53" s="4"/>
      <c r="AW53" s="4"/>
    </row>
    <row r="54" spans="1:49" ht="17.25" customHeight="1">
      <c r="AV54" s="4"/>
      <c r="AW54" s="4"/>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4">
    <mergeCell ref="AD1:AE1"/>
    <mergeCell ref="AG1:AH1"/>
    <mergeCell ref="AP1:AQ1"/>
    <mergeCell ref="D1:F1"/>
    <mergeCell ref="H1:I1"/>
    <mergeCell ref="J1:K1"/>
    <mergeCell ref="O1:P1"/>
    <mergeCell ref="S1:T1"/>
    <mergeCell ref="M43:N43"/>
    <mergeCell ref="M1:N1"/>
    <mergeCell ref="BC1:BD1"/>
    <mergeCell ref="D43:F43"/>
    <mergeCell ref="H43:I43"/>
    <mergeCell ref="J43:K43"/>
    <mergeCell ref="O43:P43"/>
    <mergeCell ref="S43:T43"/>
    <mergeCell ref="W43:Y43"/>
    <mergeCell ref="AA43:AB43"/>
    <mergeCell ref="AD43:AE43"/>
    <mergeCell ref="AG43:AH43"/>
    <mergeCell ref="AP43:AQ43"/>
    <mergeCell ref="BC43:BD43"/>
    <mergeCell ref="W1:Y1"/>
    <mergeCell ref="AA1:AB1"/>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zoomScale="60" zoomScaleNormal="60" workbookViewId="0"/>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310</v>
      </c>
      <c r="D1" t="s">
        <v>311</v>
      </c>
    </row>
    <row r="2" spans="2:5" ht="13.5" customHeight="1"/>
    <row r="3" spans="2:5" ht="17.25" customHeight="1">
      <c r="B3" s="433" t="s">
        <v>312</v>
      </c>
      <c r="C3" s="433" t="s">
        <v>294</v>
      </c>
      <c r="D3" s="433" t="s">
        <v>313</v>
      </c>
    </row>
    <row r="4" spans="2:5" ht="13.5" customHeight="1">
      <c r="B4" s="434">
        <v>43900</v>
      </c>
      <c r="C4" s="434"/>
      <c r="D4" s="55" t="s">
        <v>314</v>
      </c>
    </row>
    <row r="5" spans="2:5" ht="13.5" customHeight="1">
      <c r="B5" s="434">
        <v>43902</v>
      </c>
      <c r="C5" s="434"/>
      <c r="D5" s="55" t="s">
        <v>315</v>
      </c>
    </row>
    <row r="6" spans="2:5" ht="128.25" customHeight="1">
      <c r="B6" s="324">
        <v>43903</v>
      </c>
      <c r="C6" s="324"/>
      <c r="D6" s="431" t="s">
        <v>316</v>
      </c>
    </row>
    <row r="7" spans="2:5" ht="216.75" customHeight="1">
      <c r="B7" s="324">
        <v>43904</v>
      </c>
      <c r="C7" s="324"/>
      <c r="D7" s="431" t="s">
        <v>317</v>
      </c>
    </row>
    <row r="8" spans="2:5" ht="64.5" customHeight="1">
      <c r="B8" s="324">
        <v>43905</v>
      </c>
      <c r="C8" s="324"/>
      <c r="D8" s="431" t="s">
        <v>318</v>
      </c>
    </row>
    <row r="9" spans="2:5" ht="51.75" customHeight="1">
      <c r="B9" s="435">
        <v>43906</v>
      </c>
      <c r="C9" s="435"/>
      <c r="D9" s="436" t="s">
        <v>319</v>
      </c>
    </row>
    <row r="10" spans="2:5" ht="13.5" customHeight="1">
      <c r="B10" s="711">
        <v>44141</v>
      </c>
      <c r="C10" s="437" t="s">
        <v>297</v>
      </c>
      <c r="D10" s="186" t="s">
        <v>320</v>
      </c>
    </row>
    <row r="11" spans="2:5" ht="13.5" customHeight="1">
      <c r="B11" s="711"/>
      <c r="C11" s="438" t="s">
        <v>297</v>
      </c>
      <c r="D11" s="438" t="s">
        <v>321</v>
      </c>
    </row>
    <row r="12" spans="2:5" ht="13.5" customHeight="1">
      <c r="B12" s="711"/>
      <c r="C12" s="438" t="s">
        <v>322</v>
      </c>
      <c r="D12" s="438" t="s">
        <v>323</v>
      </c>
      <c r="E12" t="s">
        <v>324</v>
      </c>
    </row>
    <row r="13" spans="2:5" ht="13.5" customHeight="1">
      <c r="B13" s="711"/>
      <c r="C13" s="438" t="s">
        <v>325</v>
      </c>
      <c r="D13" s="438" t="s">
        <v>326</v>
      </c>
      <c r="E13" t="s">
        <v>327</v>
      </c>
    </row>
    <row r="14" spans="2:5" ht="13.5" customHeight="1">
      <c r="B14" s="711"/>
      <c r="C14" s="438" t="s">
        <v>41</v>
      </c>
      <c r="D14" s="438" t="s">
        <v>328</v>
      </c>
    </row>
    <row r="15" spans="2:5" ht="13.5" customHeight="1">
      <c r="B15" s="711"/>
      <c r="C15" s="438" t="s">
        <v>41</v>
      </c>
      <c r="D15" s="438" t="s">
        <v>329</v>
      </c>
      <c r="E15" t="s">
        <v>330</v>
      </c>
    </row>
    <row r="16" spans="2:5" ht="13.5" customHeight="1">
      <c r="B16" s="711"/>
      <c r="C16" s="438" t="s">
        <v>41</v>
      </c>
      <c r="D16" s="438" t="s">
        <v>331</v>
      </c>
    </row>
    <row r="17" spans="2:5" ht="13.5" customHeight="1">
      <c r="B17" s="711"/>
      <c r="C17" s="438" t="s">
        <v>332</v>
      </c>
      <c r="D17" s="438" t="s">
        <v>333</v>
      </c>
      <c r="E17" t="s">
        <v>334</v>
      </c>
    </row>
    <row r="18" spans="2:5" ht="13.5" customHeight="1">
      <c r="B18" s="711"/>
      <c r="C18" s="438" t="s">
        <v>335</v>
      </c>
      <c r="D18" s="438" t="s">
        <v>336</v>
      </c>
    </row>
    <row r="19" spans="2:5" ht="13.5" customHeight="1">
      <c r="B19" s="711"/>
      <c r="C19" s="438" t="s">
        <v>335</v>
      </c>
      <c r="D19" s="438" t="s">
        <v>329</v>
      </c>
    </row>
    <row r="20" spans="2:5" ht="13.5" customHeight="1">
      <c r="B20" s="711"/>
      <c r="C20" s="438" t="s">
        <v>337</v>
      </c>
      <c r="D20" s="438" t="s">
        <v>338</v>
      </c>
    </row>
    <row r="21" spans="2:5" ht="13.5" customHeight="1">
      <c r="B21" s="711"/>
      <c r="C21" s="438" t="s">
        <v>303</v>
      </c>
      <c r="D21" s="438" t="s">
        <v>339</v>
      </c>
    </row>
    <row r="22" spans="2:5" ht="13.5" customHeight="1">
      <c r="B22" s="711"/>
      <c r="C22" s="438" t="s">
        <v>301</v>
      </c>
      <c r="D22" s="438" t="s">
        <v>340</v>
      </c>
      <c r="E22" t="s">
        <v>341</v>
      </c>
    </row>
    <row r="23" spans="2:5" ht="13.5" customHeight="1">
      <c r="B23" s="711"/>
      <c r="C23" s="438" t="s">
        <v>301</v>
      </c>
      <c r="D23" s="438" t="s">
        <v>342</v>
      </c>
    </row>
    <row r="24" spans="2:5" ht="13.5" customHeight="1">
      <c r="B24" s="711"/>
      <c r="C24" s="438" t="s">
        <v>301</v>
      </c>
      <c r="D24" s="438" t="s">
        <v>343</v>
      </c>
    </row>
    <row r="25" spans="2:5" ht="13.5" customHeight="1">
      <c r="B25" s="711"/>
      <c r="C25" s="438" t="s">
        <v>301</v>
      </c>
      <c r="D25" s="438" t="s">
        <v>344</v>
      </c>
    </row>
    <row r="26" spans="2:5" ht="13.5" customHeight="1">
      <c r="B26" s="711"/>
      <c r="C26" s="438" t="s">
        <v>337</v>
      </c>
      <c r="D26" s="438" t="s">
        <v>345</v>
      </c>
    </row>
    <row r="27" spans="2:5" ht="13.5" customHeight="1">
      <c r="B27" s="711"/>
      <c r="C27" s="438" t="s">
        <v>337</v>
      </c>
      <c r="D27" s="438" t="s">
        <v>346</v>
      </c>
    </row>
    <row r="28" spans="2:5" ht="13.5" customHeight="1">
      <c r="B28" s="711"/>
      <c r="C28" s="438" t="s">
        <v>337</v>
      </c>
      <c r="D28" s="438" t="s">
        <v>347</v>
      </c>
    </row>
    <row r="29" spans="2:5" ht="13.5" customHeight="1">
      <c r="B29" s="711"/>
      <c r="C29" s="438"/>
      <c r="D29" s="438"/>
    </row>
    <row r="30" spans="2:5" ht="13.5" customHeight="1">
      <c r="B30" s="711">
        <v>44145</v>
      </c>
      <c r="C30" s="186" t="s">
        <v>348</v>
      </c>
      <c r="D30" s="186" t="s">
        <v>349</v>
      </c>
    </row>
    <row r="31" spans="2:5" ht="13.5" customHeight="1">
      <c r="B31" s="711"/>
      <c r="C31" s="438" t="s">
        <v>41</v>
      </c>
      <c r="D31" s="438" t="s">
        <v>350</v>
      </c>
    </row>
    <row r="32" spans="2:5" ht="13.5" customHeight="1">
      <c r="B32" s="711"/>
      <c r="C32" s="438" t="s">
        <v>41</v>
      </c>
      <c r="D32" s="438" t="s">
        <v>351</v>
      </c>
    </row>
    <row r="33" spans="2:4" ht="13.5" customHeight="1">
      <c r="B33" s="711"/>
      <c r="C33" s="439" t="s">
        <v>41</v>
      </c>
      <c r="D33" s="439" t="s">
        <v>352</v>
      </c>
    </row>
    <row r="34" spans="2:4" ht="13.5" customHeight="1">
      <c r="B34" s="440">
        <v>44151</v>
      </c>
      <c r="C34" s="438" t="s">
        <v>353</v>
      </c>
      <c r="D34" s="438" t="s">
        <v>354</v>
      </c>
    </row>
    <row r="35" spans="2:4" ht="13.5" customHeight="1">
      <c r="B35" s="711">
        <v>44152</v>
      </c>
      <c r="C35" s="186" t="s">
        <v>301</v>
      </c>
      <c r="D35" s="186" t="s">
        <v>355</v>
      </c>
    </row>
    <row r="36" spans="2:4" ht="13.5" customHeight="1">
      <c r="B36" s="711"/>
      <c r="C36" s="438" t="s">
        <v>41</v>
      </c>
      <c r="D36" s="438" t="s">
        <v>356</v>
      </c>
    </row>
    <row r="37" spans="2:4" ht="13.5" customHeight="1">
      <c r="B37" s="711">
        <v>44153</v>
      </c>
      <c r="C37" s="186" t="s">
        <v>41</v>
      </c>
      <c r="D37" s="186" t="s">
        <v>357</v>
      </c>
    </row>
    <row r="38" spans="2:4" ht="13.5" customHeight="1">
      <c r="B38" s="711"/>
      <c r="C38" s="438" t="s">
        <v>41</v>
      </c>
      <c r="D38" s="438" t="s">
        <v>358</v>
      </c>
    </row>
    <row r="39" spans="2:4" ht="13.5" customHeight="1">
      <c r="B39" s="711">
        <v>44161</v>
      </c>
      <c r="C39" s="186" t="s">
        <v>41</v>
      </c>
      <c r="D39" s="186" t="s">
        <v>359</v>
      </c>
    </row>
    <row r="40" spans="2:4" ht="13.5" customHeight="1">
      <c r="B40" s="711"/>
      <c r="C40" s="438" t="s">
        <v>348</v>
      </c>
      <c r="D40" s="438" t="s">
        <v>360</v>
      </c>
    </row>
    <row r="41" spans="2:4" ht="13.5" customHeight="1">
      <c r="B41" s="711"/>
      <c r="C41" s="438" t="s">
        <v>301</v>
      </c>
      <c r="D41" s="438" t="s">
        <v>361</v>
      </c>
    </row>
    <row r="42" spans="2:4" ht="13.5" customHeight="1">
      <c r="B42" s="711"/>
      <c r="C42" s="438" t="s">
        <v>41</v>
      </c>
      <c r="D42" s="438" t="s">
        <v>362</v>
      </c>
    </row>
    <row r="43" spans="2:4" ht="13.5" customHeight="1">
      <c r="B43" s="711"/>
      <c r="C43" s="438" t="s">
        <v>363</v>
      </c>
      <c r="D43" s="438" t="s">
        <v>364</v>
      </c>
    </row>
    <row r="44" spans="2:4" ht="13.5" customHeight="1">
      <c r="B44" s="711"/>
      <c r="C44" s="439" t="s">
        <v>337</v>
      </c>
      <c r="D44" s="439" t="s">
        <v>365</v>
      </c>
    </row>
    <row r="45" spans="2:4" ht="13.5" customHeight="1">
      <c r="B45" s="710">
        <v>44175</v>
      </c>
      <c r="C45" s="186" t="s">
        <v>41</v>
      </c>
      <c r="D45" s="186" t="s">
        <v>366</v>
      </c>
    </row>
    <row r="46" spans="2:4" ht="13.5" customHeight="1">
      <c r="B46" s="710"/>
      <c r="C46" s="438" t="s">
        <v>367</v>
      </c>
      <c r="D46" s="438" t="s">
        <v>368</v>
      </c>
    </row>
    <row r="47" spans="2:4" ht="13.5" customHeight="1">
      <c r="B47" s="711">
        <v>44187</v>
      </c>
      <c r="C47" s="186" t="s">
        <v>41</v>
      </c>
      <c r="D47" s="186" t="s">
        <v>369</v>
      </c>
    </row>
    <row r="48" spans="2:4" ht="13.5" customHeight="1">
      <c r="B48" s="711"/>
      <c r="C48" s="439" t="s">
        <v>370</v>
      </c>
      <c r="D48" s="439" t="s">
        <v>371</v>
      </c>
    </row>
    <row r="49" spans="2:4" ht="13.5" customHeight="1">
      <c r="B49" s="441">
        <v>44862</v>
      </c>
      <c r="C49" s="186"/>
      <c r="D49" s="186" t="s">
        <v>372</v>
      </c>
    </row>
    <row r="50" spans="2:4" ht="13.5" customHeight="1">
      <c r="B50" s="442"/>
      <c r="C50" s="439" t="s">
        <v>373</v>
      </c>
      <c r="D50" s="439" t="s">
        <v>374</v>
      </c>
    </row>
    <row r="51" spans="2:4" ht="13.5" customHeight="1">
      <c r="B51" s="441">
        <v>45218</v>
      </c>
      <c r="C51" s="186" t="s">
        <v>41</v>
      </c>
      <c r="D51" s="186" t="s">
        <v>375</v>
      </c>
    </row>
    <row r="52" spans="2:4" ht="13.5" customHeight="1">
      <c r="B52" s="443"/>
      <c r="C52" s="438" t="s">
        <v>297</v>
      </c>
      <c r="D52" s="438" t="s">
        <v>376</v>
      </c>
    </row>
    <row r="53" spans="2:4" ht="13.5" customHeight="1">
      <c r="B53" s="443"/>
      <c r="C53" s="438"/>
      <c r="D53" s="438" t="s">
        <v>377</v>
      </c>
    </row>
    <row r="54" spans="2:4" ht="13.5" customHeight="1">
      <c r="B54" s="443"/>
      <c r="C54" s="438"/>
      <c r="D54" s="438" t="s">
        <v>378</v>
      </c>
    </row>
    <row r="55" spans="2:4" ht="13.5" customHeight="1">
      <c r="B55" s="442"/>
      <c r="C55" s="439" t="s">
        <v>297</v>
      </c>
      <c r="D55" s="439" t="s">
        <v>379</v>
      </c>
    </row>
    <row r="56" spans="2:4" ht="13.5" customHeight="1">
      <c r="B56" s="441">
        <v>44946</v>
      </c>
      <c r="C56" s="186" t="s">
        <v>297</v>
      </c>
      <c r="D56" s="186" t="s">
        <v>380</v>
      </c>
    </row>
    <row r="57" spans="2:4" ht="13.5" customHeight="1">
      <c r="B57" s="438"/>
      <c r="C57" s="438" t="s">
        <v>373</v>
      </c>
      <c r="D57" s="438" t="s">
        <v>381</v>
      </c>
    </row>
    <row r="58" spans="2:4" ht="13.5" customHeight="1">
      <c r="B58" s="438"/>
      <c r="C58" s="438"/>
      <c r="D58" s="438" t="s">
        <v>382</v>
      </c>
    </row>
    <row r="59" spans="2:4" ht="13.5" customHeight="1">
      <c r="B59" s="439"/>
      <c r="C59" s="439" t="s">
        <v>297</v>
      </c>
      <c r="D59" s="439" t="s">
        <v>383</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60" zoomScaleNormal="60" workbookViewId="0">
      <selection activeCell="G19" sqref="G19"/>
    </sheetView>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60" zoomScaleNormal="60" workbookViewId="0">
      <selection activeCell="G39" sqref="G39"/>
    </sheetView>
  </sheetViews>
  <sheetFormatPr baseColWidth="10" defaultColWidth="29.83203125" defaultRowHeight="25"/>
  <cols>
    <col min="1" max="8" width="29.83203125" style="444"/>
    <col min="9" max="9" width="44" style="444" customWidth="1"/>
    <col min="10" max="1024" width="29.83203125" style="444"/>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19" t="s">
        <v>384</v>
      </c>
      <c r="B1" s="719"/>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12" t="s">
        <v>385</v>
      </c>
      <c r="B3" s="447" t="s">
        <v>66</v>
      </c>
      <c r="C3" s="717">
        <v>2141</v>
      </c>
      <c r="D3" s="717"/>
      <c r="E3" s="717"/>
      <c r="F3" s="717"/>
      <c r="G3" s="717"/>
      <c r="H3" s="717">
        <v>3212</v>
      </c>
      <c r="I3" s="717"/>
      <c r="J3" s="717"/>
      <c r="K3" s="717"/>
      <c r="L3" s="717"/>
      <c r="M3" s="41"/>
      <c r="N3" s="712" t="s">
        <v>386</v>
      </c>
      <c r="O3" s="448" t="s">
        <v>66</v>
      </c>
      <c r="P3" s="715">
        <v>2332</v>
      </c>
      <c r="Q3" s="715"/>
      <c r="R3" s="715"/>
      <c r="S3" s="715">
        <v>1555</v>
      </c>
      <c r="T3" s="715"/>
      <c r="U3" s="715"/>
      <c r="V3" s="41"/>
    </row>
    <row r="4" spans="1:22" ht="19.5" customHeight="1">
      <c r="A4" s="712"/>
      <c r="B4" s="449" t="s">
        <v>46</v>
      </c>
      <c r="C4" s="718">
        <v>3480</v>
      </c>
      <c r="D4" s="718"/>
      <c r="E4" s="718"/>
      <c r="F4" s="718"/>
      <c r="G4" s="718"/>
      <c r="H4" s="718"/>
      <c r="I4" s="718"/>
      <c r="J4" s="718"/>
      <c r="K4" s="718"/>
      <c r="L4" s="718"/>
      <c r="M4" s="41"/>
      <c r="N4" s="712"/>
      <c r="O4" s="450" t="s">
        <v>69</v>
      </c>
      <c r="P4" s="716">
        <v>972</v>
      </c>
      <c r="Q4" s="716"/>
      <c r="R4" s="716"/>
      <c r="S4" s="716"/>
      <c r="T4" s="716"/>
      <c r="U4" s="716"/>
      <c r="V4" s="41"/>
    </row>
    <row r="5" spans="1:22" ht="19.5" customHeight="1">
      <c r="A5" s="712"/>
      <c r="B5" s="447" t="s">
        <v>47</v>
      </c>
      <c r="C5" s="717">
        <v>96</v>
      </c>
      <c r="D5" s="717"/>
      <c r="E5" s="717"/>
      <c r="F5" s="717"/>
      <c r="G5" s="717"/>
      <c r="H5" s="717"/>
      <c r="I5" s="717"/>
      <c r="J5" s="717"/>
      <c r="K5" s="717"/>
      <c r="L5" s="717"/>
      <c r="M5" s="41"/>
      <c r="N5" s="712"/>
      <c r="O5" s="451" t="s">
        <v>46</v>
      </c>
      <c r="P5" s="718">
        <v>3401</v>
      </c>
      <c r="Q5" s="718"/>
      <c r="R5" s="718"/>
      <c r="S5" s="718"/>
      <c r="T5" s="718"/>
      <c r="U5" s="718"/>
      <c r="V5" s="41"/>
    </row>
    <row r="6" spans="1:22" ht="19.5" customHeight="1">
      <c r="A6" s="712"/>
      <c r="B6" s="449" t="s">
        <v>49</v>
      </c>
      <c r="C6" s="718">
        <v>1071</v>
      </c>
      <c r="D6" s="718"/>
      <c r="E6" s="718"/>
      <c r="F6" s="718"/>
      <c r="G6" s="718"/>
      <c r="H6" s="718"/>
      <c r="I6" s="718"/>
      <c r="J6" s="718"/>
      <c r="K6" s="718"/>
      <c r="L6" s="718"/>
      <c r="M6" s="41"/>
      <c r="N6" s="712"/>
      <c r="O6" s="450" t="s">
        <v>47</v>
      </c>
      <c r="P6" s="716">
        <v>87</v>
      </c>
      <c r="Q6" s="716"/>
      <c r="R6" s="716"/>
      <c r="S6" s="716"/>
      <c r="T6" s="716"/>
      <c r="U6" s="716"/>
      <c r="V6" s="41"/>
    </row>
    <row r="7" spans="1:22" ht="19.5" customHeight="1">
      <c r="A7" s="712"/>
      <c r="B7" s="447" t="s">
        <v>51</v>
      </c>
      <c r="C7" s="717">
        <v>10000</v>
      </c>
      <c r="D7" s="717"/>
      <c r="E7" s="717"/>
      <c r="F7" s="717"/>
      <c r="G7" s="717"/>
      <c r="H7" s="717"/>
      <c r="I7" s="717"/>
      <c r="J7" s="717"/>
      <c r="K7" s="717"/>
      <c r="L7" s="717"/>
      <c r="M7" s="41"/>
      <c r="N7" s="712"/>
      <c r="O7" s="451" t="s">
        <v>49</v>
      </c>
      <c r="P7" s="718">
        <v>972</v>
      </c>
      <c r="Q7" s="718"/>
      <c r="R7" s="718"/>
      <c r="S7" s="718"/>
      <c r="T7" s="718"/>
      <c r="U7" s="718"/>
      <c r="V7" s="41"/>
    </row>
    <row r="8" spans="1:22" ht="19.5" customHeight="1">
      <c r="A8" s="452"/>
      <c r="B8" s="453"/>
      <c r="C8" s="454"/>
      <c r="D8" s="41"/>
      <c r="E8" s="41"/>
      <c r="F8" s="41"/>
      <c r="G8" s="41"/>
      <c r="H8" s="41"/>
      <c r="I8" s="41"/>
      <c r="J8" s="41"/>
      <c r="K8" s="41"/>
      <c r="L8" s="41"/>
      <c r="M8" s="41"/>
      <c r="N8" s="712"/>
      <c r="O8" s="450" t="s">
        <v>93</v>
      </c>
      <c r="P8" s="716">
        <v>680</v>
      </c>
      <c r="Q8" s="716"/>
      <c r="R8" s="716"/>
      <c r="S8" s="716"/>
      <c r="T8" s="716"/>
      <c r="U8" s="716"/>
      <c r="V8" s="41"/>
    </row>
    <row r="9" spans="1:22" ht="19.5" customHeight="1">
      <c r="A9" s="452"/>
      <c r="B9" s="453"/>
      <c r="C9" s="454"/>
      <c r="D9" s="41"/>
      <c r="E9" s="41"/>
      <c r="F9" s="41"/>
      <c r="G9" s="41"/>
      <c r="H9" s="41"/>
      <c r="I9" s="41"/>
      <c r="J9" s="41"/>
      <c r="K9" s="41"/>
      <c r="L9" s="41"/>
      <c r="M9" s="41"/>
      <c r="N9" s="712"/>
      <c r="O9" s="448" t="s">
        <v>62</v>
      </c>
      <c r="P9" s="715">
        <v>10000</v>
      </c>
      <c r="Q9" s="715"/>
      <c r="R9" s="715"/>
      <c r="S9" s="715"/>
      <c r="T9" s="715"/>
      <c r="U9" s="715"/>
      <c r="V9" s="41"/>
    </row>
    <row r="10" spans="1:22" ht="19.5" customHeight="1">
      <c r="A10" s="452"/>
      <c r="B10" s="453"/>
      <c r="C10" s="454"/>
      <c r="D10" s="41"/>
      <c r="E10" s="41"/>
      <c r="F10" s="41"/>
      <c r="G10" s="41"/>
      <c r="H10" s="41"/>
      <c r="I10" s="41"/>
      <c r="J10" s="41"/>
      <c r="K10" s="41"/>
      <c r="L10" s="41"/>
      <c r="M10" s="41"/>
      <c r="N10" s="452"/>
      <c r="O10" s="455"/>
      <c r="P10" s="454"/>
      <c r="Q10" s="41"/>
      <c r="R10" s="41"/>
      <c r="S10" s="41"/>
      <c r="T10" s="41"/>
      <c r="U10" s="41"/>
      <c r="V10" s="41"/>
    </row>
    <row r="11" spans="1:22" ht="19.5" customHeight="1">
      <c r="A11" s="712" t="s">
        <v>387</v>
      </c>
      <c r="B11" s="456" t="s">
        <v>66</v>
      </c>
      <c r="C11" s="713">
        <v>1877</v>
      </c>
      <c r="D11" s="713"/>
      <c r="E11" s="713"/>
      <c r="F11" s="713"/>
      <c r="G11" s="713"/>
      <c r="H11" s="713">
        <v>1251</v>
      </c>
      <c r="I11" s="713"/>
      <c r="J11" s="713"/>
      <c r="K11" s="713"/>
      <c r="L11" s="713"/>
      <c r="M11" s="41"/>
      <c r="N11" s="712" t="s">
        <v>50</v>
      </c>
      <c r="O11" s="457" t="s">
        <v>77</v>
      </c>
      <c r="P11" s="714">
        <v>4859</v>
      </c>
      <c r="Q11" s="714"/>
      <c r="R11" s="714"/>
      <c r="S11" s="714"/>
      <c r="T11" s="714"/>
      <c r="U11" s="41"/>
      <c r="V11" s="41"/>
    </row>
    <row r="12" spans="1:22" ht="19.5" customHeight="1">
      <c r="A12" s="712"/>
      <c r="B12" s="451" t="s">
        <v>69</v>
      </c>
      <c r="C12" s="715">
        <v>2086</v>
      </c>
      <c r="D12" s="715"/>
      <c r="E12" s="715"/>
      <c r="F12" s="715"/>
      <c r="G12" s="715"/>
      <c r="H12" s="715"/>
      <c r="I12" s="715"/>
      <c r="J12" s="715"/>
      <c r="K12" s="715"/>
      <c r="L12" s="715"/>
      <c r="M12" s="41"/>
      <c r="N12" s="712"/>
      <c r="O12" s="451" t="s">
        <v>46</v>
      </c>
      <c r="P12" s="715">
        <v>4082</v>
      </c>
      <c r="Q12" s="715"/>
      <c r="R12" s="715"/>
      <c r="S12" s="715"/>
      <c r="T12" s="715"/>
      <c r="U12" s="41"/>
      <c r="V12" s="41"/>
    </row>
    <row r="13" spans="1:22" ht="19.5" customHeight="1">
      <c r="A13" s="712"/>
      <c r="B13" s="456" t="s">
        <v>46</v>
      </c>
      <c r="C13" s="713">
        <v>3650</v>
      </c>
      <c r="D13" s="713"/>
      <c r="E13" s="713"/>
      <c r="F13" s="713"/>
      <c r="G13" s="713"/>
      <c r="H13" s="713"/>
      <c r="I13" s="713"/>
      <c r="J13" s="713"/>
      <c r="K13" s="713"/>
      <c r="L13" s="713"/>
      <c r="M13" s="41"/>
      <c r="N13" s="712"/>
      <c r="O13" s="457" t="s">
        <v>47</v>
      </c>
      <c r="P13" s="714">
        <v>87</v>
      </c>
      <c r="Q13" s="714"/>
      <c r="R13" s="714"/>
      <c r="S13" s="714"/>
      <c r="T13" s="714"/>
      <c r="U13" s="41"/>
      <c r="V13" s="41"/>
    </row>
    <row r="14" spans="1:22" ht="19.5" customHeight="1">
      <c r="A14" s="712"/>
      <c r="B14" s="451" t="s">
        <v>47</v>
      </c>
      <c r="C14" s="715">
        <v>94</v>
      </c>
      <c r="D14" s="715"/>
      <c r="E14" s="715"/>
      <c r="F14" s="715"/>
      <c r="G14" s="715"/>
      <c r="H14" s="715"/>
      <c r="I14" s="715"/>
      <c r="J14" s="715"/>
      <c r="K14" s="715"/>
      <c r="L14" s="715"/>
      <c r="M14" s="41"/>
      <c r="N14" s="712"/>
      <c r="O14" s="451" t="s">
        <v>49</v>
      </c>
      <c r="P14" s="715">
        <v>972</v>
      </c>
      <c r="Q14" s="715"/>
      <c r="R14" s="715"/>
      <c r="S14" s="715"/>
      <c r="T14" s="715"/>
      <c r="U14" s="41"/>
      <c r="V14" s="41"/>
    </row>
    <row r="15" spans="1:22" ht="19.5" customHeight="1">
      <c r="A15" s="712"/>
      <c r="B15" s="456" t="s">
        <v>49</v>
      </c>
      <c r="C15" s="713">
        <v>1043</v>
      </c>
      <c r="D15" s="713"/>
      <c r="E15" s="713"/>
      <c r="F15" s="713"/>
      <c r="G15" s="713"/>
      <c r="H15" s="713"/>
      <c r="I15" s="713"/>
      <c r="J15" s="713"/>
      <c r="K15" s="713"/>
      <c r="L15" s="713"/>
      <c r="M15" s="41"/>
      <c r="N15" s="712"/>
      <c r="O15" s="458" t="s">
        <v>62</v>
      </c>
      <c r="P15" s="714">
        <v>10000</v>
      </c>
      <c r="Q15" s="714"/>
      <c r="R15" s="714"/>
      <c r="S15" s="714"/>
      <c r="T15" s="714"/>
      <c r="U15" s="41"/>
      <c r="V15" s="41"/>
    </row>
    <row r="16" spans="1:22" ht="19.5" customHeight="1">
      <c r="A16" s="712"/>
      <c r="B16" s="448" t="s">
        <v>51</v>
      </c>
      <c r="C16" s="715">
        <v>10000</v>
      </c>
      <c r="D16" s="715"/>
      <c r="E16" s="715"/>
      <c r="F16" s="715"/>
      <c r="G16" s="715"/>
      <c r="H16" s="715"/>
      <c r="I16" s="715"/>
      <c r="J16" s="715"/>
      <c r="K16" s="715"/>
      <c r="L16" s="715"/>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19" t="s">
        <v>388</v>
      </c>
      <c r="B1" s="719"/>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12" t="s">
        <v>385</v>
      </c>
      <c r="B3" s="447" t="s">
        <v>66</v>
      </c>
      <c r="C3" s="717">
        <v>4283</v>
      </c>
      <c r="D3" s="717"/>
      <c r="E3" s="717"/>
      <c r="F3" s="717"/>
      <c r="G3" s="717"/>
      <c r="H3" s="717">
        <v>6424</v>
      </c>
      <c r="I3" s="717"/>
      <c r="J3" s="717"/>
      <c r="K3" s="717"/>
      <c r="L3" s="717"/>
      <c r="M3" s="41"/>
      <c r="N3" s="712" t="s">
        <v>386</v>
      </c>
      <c r="O3" s="448" t="s">
        <v>66</v>
      </c>
      <c r="P3" s="715">
        <v>4665</v>
      </c>
      <c r="Q3" s="715"/>
      <c r="R3" s="715"/>
      <c r="S3" s="715">
        <v>3110</v>
      </c>
      <c r="T3" s="715"/>
      <c r="U3" s="715"/>
      <c r="V3" s="41"/>
    </row>
    <row r="4" spans="1:22" ht="19.5" customHeight="1">
      <c r="A4" s="712"/>
      <c r="B4" s="449" t="s">
        <v>46</v>
      </c>
      <c r="C4" s="718">
        <v>6959</v>
      </c>
      <c r="D4" s="718"/>
      <c r="E4" s="718"/>
      <c r="F4" s="718"/>
      <c r="G4" s="718"/>
      <c r="H4" s="718"/>
      <c r="I4" s="718"/>
      <c r="J4" s="718"/>
      <c r="K4" s="718"/>
      <c r="L4" s="718"/>
      <c r="M4" s="41"/>
      <c r="N4" s="712"/>
      <c r="O4" s="450" t="s">
        <v>69</v>
      </c>
      <c r="P4" s="716">
        <v>1944</v>
      </c>
      <c r="Q4" s="716"/>
      <c r="R4" s="716"/>
      <c r="S4" s="716"/>
      <c r="T4" s="716"/>
      <c r="U4" s="716"/>
      <c r="V4" s="41"/>
    </row>
    <row r="5" spans="1:22" ht="19.5" customHeight="1">
      <c r="A5" s="712"/>
      <c r="B5" s="447" t="s">
        <v>47</v>
      </c>
      <c r="C5" s="717">
        <v>193</v>
      </c>
      <c r="D5" s="717"/>
      <c r="E5" s="717"/>
      <c r="F5" s="717"/>
      <c r="G5" s="717"/>
      <c r="H5" s="717"/>
      <c r="I5" s="717"/>
      <c r="J5" s="717"/>
      <c r="K5" s="717"/>
      <c r="L5" s="717"/>
      <c r="M5" s="41"/>
      <c r="N5" s="712"/>
      <c r="O5" s="451" t="s">
        <v>46</v>
      </c>
      <c r="P5" s="718">
        <v>6803</v>
      </c>
      <c r="Q5" s="718"/>
      <c r="R5" s="718"/>
      <c r="S5" s="718"/>
      <c r="T5" s="718"/>
      <c r="U5" s="718"/>
      <c r="V5" s="41"/>
    </row>
    <row r="6" spans="1:22" ht="19.5" customHeight="1">
      <c r="A6" s="712"/>
      <c r="B6" s="449" t="s">
        <v>49</v>
      </c>
      <c r="C6" s="718">
        <v>2141</v>
      </c>
      <c r="D6" s="718"/>
      <c r="E6" s="718"/>
      <c r="F6" s="718"/>
      <c r="G6" s="718"/>
      <c r="H6" s="718"/>
      <c r="I6" s="718"/>
      <c r="J6" s="718"/>
      <c r="K6" s="718"/>
      <c r="L6" s="718"/>
      <c r="M6" s="41"/>
      <c r="N6" s="712"/>
      <c r="O6" s="450" t="s">
        <v>47</v>
      </c>
      <c r="P6" s="716">
        <v>175</v>
      </c>
      <c r="Q6" s="716"/>
      <c r="R6" s="716"/>
      <c r="S6" s="716"/>
      <c r="T6" s="716"/>
      <c r="U6" s="716"/>
      <c r="V6" s="41"/>
    </row>
    <row r="7" spans="1:22" ht="19.5" customHeight="1">
      <c r="A7" s="712"/>
      <c r="B7" s="447" t="s">
        <v>51</v>
      </c>
      <c r="C7" s="717">
        <v>20000</v>
      </c>
      <c r="D7" s="717"/>
      <c r="E7" s="717"/>
      <c r="F7" s="717"/>
      <c r="G7" s="717"/>
      <c r="H7" s="717"/>
      <c r="I7" s="717"/>
      <c r="J7" s="717"/>
      <c r="K7" s="717"/>
      <c r="L7" s="717"/>
      <c r="M7" s="41"/>
      <c r="N7" s="712"/>
      <c r="O7" s="451" t="s">
        <v>49</v>
      </c>
      <c r="P7" s="718">
        <v>1944</v>
      </c>
      <c r="Q7" s="718"/>
      <c r="R7" s="718"/>
      <c r="S7" s="718"/>
      <c r="T7" s="718"/>
      <c r="U7" s="718"/>
      <c r="V7" s="41"/>
    </row>
    <row r="8" spans="1:22" ht="19.5" customHeight="1">
      <c r="A8" s="452"/>
      <c r="B8" s="453"/>
      <c r="C8" s="454"/>
      <c r="D8" s="41"/>
      <c r="E8" s="41"/>
      <c r="F8" s="41"/>
      <c r="G8" s="41"/>
      <c r="H8" s="41"/>
      <c r="I8" s="41"/>
      <c r="J8" s="41"/>
      <c r="K8" s="41"/>
      <c r="L8" s="41"/>
      <c r="M8" s="41"/>
      <c r="N8" s="712"/>
      <c r="O8" s="450" t="s">
        <v>93</v>
      </c>
      <c r="P8" s="716">
        <v>1361</v>
      </c>
      <c r="Q8" s="716"/>
      <c r="R8" s="716"/>
      <c r="S8" s="716"/>
      <c r="T8" s="716"/>
      <c r="U8" s="716"/>
      <c r="V8" s="41"/>
    </row>
    <row r="9" spans="1:22" ht="19.5" customHeight="1">
      <c r="A9" s="452"/>
      <c r="B9" s="453"/>
      <c r="C9" s="454"/>
      <c r="D9" s="41"/>
      <c r="E9" s="41"/>
      <c r="F9" s="41"/>
      <c r="G9" s="41"/>
      <c r="H9" s="41"/>
      <c r="I9" s="41"/>
      <c r="J9" s="41"/>
      <c r="K9" s="41"/>
      <c r="L9" s="41"/>
      <c r="M9" s="41"/>
      <c r="N9" s="712"/>
      <c r="O9" s="448" t="s">
        <v>62</v>
      </c>
      <c r="P9" s="715">
        <v>20000</v>
      </c>
      <c r="Q9" s="715"/>
      <c r="R9" s="715"/>
      <c r="S9" s="715"/>
      <c r="T9" s="715"/>
      <c r="U9" s="715"/>
      <c r="V9" s="41"/>
    </row>
    <row r="10" spans="1:22" ht="19.5" customHeight="1">
      <c r="A10" s="75"/>
      <c r="B10" s="41"/>
      <c r="C10" s="41"/>
      <c r="D10" s="41"/>
      <c r="E10" s="41"/>
      <c r="F10" s="41"/>
      <c r="G10" s="41"/>
      <c r="H10" s="41"/>
      <c r="I10" s="41"/>
      <c r="J10" s="41"/>
      <c r="K10" s="41"/>
      <c r="L10" s="41"/>
      <c r="M10" s="41"/>
      <c r="N10" s="452"/>
      <c r="O10" s="41"/>
      <c r="P10" s="41"/>
      <c r="Q10" s="41"/>
      <c r="R10" s="41"/>
      <c r="S10" s="41"/>
      <c r="T10" s="41"/>
      <c r="U10" s="41"/>
      <c r="V10" s="41"/>
    </row>
    <row r="11" spans="1:22" ht="19.5" customHeight="1">
      <c r="A11" s="712" t="s">
        <v>387</v>
      </c>
      <c r="B11" s="456" t="s">
        <v>66</v>
      </c>
      <c r="C11" s="713">
        <v>3754</v>
      </c>
      <c r="D11" s="713"/>
      <c r="E11" s="713"/>
      <c r="F11" s="713"/>
      <c r="G11" s="713"/>
      <c r="H11" s="713">
        <v>2503</v>
      </c>
      <c r="I11" s="713"/>
      <c r="J11" s="713"/>
      <c r="K11" s="713"/>
      <c r="L11" s="713"/>
      <c r="M11" s="41"/>
      <c r="N11" s="712" t="s">
        <v>50</v>
      </c>
      <c r="O11" s="457" t="s">
        <v>77</v>
      </c>
      <c r="P11" s="714">
        <v>9718</v>
      </c>
      <c r="Q11" s="714"/>
      <c r="R11" s="714"/>
      <c r="S11" s="714"/>
      <c r="T11" s="714"/>
      <c r="U11" s="41"/>
      <c r="V11" s="41"/>
    </row>
    <row r="12" spans="1:22" ht="19.5" customHeight="1">
      <c r="A12" s="712"/>
      <c r="B12" s="451" t="s">
        <v>69</v>
      </c>
      <c r="C12" s="715">
        <v>4171</v>
      </c>
      <c r="D12" s="715"/>
      <c r="E12" s="715"/>
      <c r="F12" s="715"/>
      <c r="G12" s="715"/>
      <c r="H12" s="715"/>
      <c r="I12" s="715"/>
      <c r="J12" s="715"/>
      <c r="K12" s="715"/>
      <c r="L12" s="715"/>
      <c r="M12" s="41"/>
      <c r="N12" s="712"/>
      <c r="O12" s="451" t="s">
        <v>46</v>
      </c>
      <c r="P12" s="715">
        <v>8163</v>
      </c>
      <c r="Q12" s="715"/>
      <c r="R12" s="715"/>
      <c r="S12" s="715"/>
      <c r="T12" s="715"/>
      <c r="U12" s="41"/>
      <c r="V12" s="41"/>
    </row>
    <row r="13" spans="1:22" ht="19.5" customHeight="1">
      <c r="A13" s="712"/>
      <c r="B13" s="456" t="s">
        <v>46</v>
      </c>
      <c r="C13" s="713">
        <v>7299</v>
      </c>
      <c r="D13" s="713"/>
      <c r="E13" s="713"/>
      <c r="F13" s="713"/>
      <c r="G13" s="713"/>
      <c r="H13" s="713"/>
      <c r="I13" s="713"/>
      <c r="J13" s="713"/>
      <c r="K13" s="713"/>
      <c r="L13" s="713"/>
      <c r="M13" s="41"/>
      <c r="N13" s="712"/>
      <c r="O13" s="457" t="s">
        <v>47</v>
      </c>
      <c r="P13" s="714">
        <v>175</v>
      </c>
      <c r="Q13" s="714"/>
      <c r="R13" s="714"/>
      <c r="S13" s="714"/>
      <c r="T13" s="714"/>
      <c r="U13" s="41"/>
      <c r="V13" s="41"/>
    </row>
    <row r="14" spans="1:22" ht="19.5" customHeight="1">
      <c r="A14" s="712"/>
      <c r="B14" s="451" t="s">
        <v>47</v>
      </c>
      <c r="C14" s="715">
        <v>188</v>
      </c>
      <c r="D14" s="715"/>
      <c r="E14" s="715"/>
      <c r="F14" s="715"/>
      <c r="G14" s="715"/>
      <c r="H14" s="715"/>
      <c r="I14" s="715"/>
      <c r="J14" s="715"/>
      <c r="K14" s="715"/>
      <c r="L14" s="715"/>
      <c r="M14" s="41"/>
      <c r="N14" s="712"/>
      <c r="O14" s="451" t="s">
        <v>49</v>
      </c>
      <c r="P14" s="715">
        <v>1944</v>
      </c>
      <c r="Q14" s="715"/>
      <c r="R14" s="715"/>
      <c r="S14" s="715"/>
      <c r="T14" s="715"/>
      <c r="U14" s="41"/>
      <c r="V14" s="41"/>
    </row>
    <row r="15" spans="1:22" ht="19.5" customHeight="1">
      <c r="A15" s="712"/>
      <c r="B15" s="456" t="s">
        <v>49</v>
      </c>
      <c r="C15" s="713">
        <v>2086</v>
      </c>
      <c r="D15" s="713"/>
      <c r="E15" s="713"/>
      <c r="F15" s="713"/>
      <c r="G15" s="713"/>
      <c r="H15" s="713"/>
      <c r="I15" s="713"/>
      <c r="J15" s="713"/>
      <c r="K15" s="713"/>
      <c r="L15" s="713"/>
      <c r="M15" s="41"/>
      <c r="N15" s="712"/>
      <c r="O15" s="458" t="s">
        <v>62</v>
      </c>
      <c r="P15" s="714">
        <v>20000</v>
      </c>
      <c r="Q15" s="714"/>
      <c r="R15" s="714"/>
      <c r="S15" s="714"/>
      <c r="T15" s="714"/>
      <c r="U15" s="41"/>
      <c r="V15" s="41"/>
    </row>
    <row r="16" spans="1:22" ht="19.5" customHeight="1">
      <c r="A16" s="712"/>
      <c r="B16" s="448" t="s">
        <v>51</v>
      </c>
      <c r="C16" s="715">
        <v>20000</v>
      </c>
      <c r="D16" s="715"/>
      <c r="E16" s="715"/>
      <c r="F16" s="715"/>
      <c r="G16" s="715"/>
      <c r="H16" s="715"/>
      <c r="I16" s="715"/>
      <c r="J16" s="715"/>
      <c r="K16" s="715"/>
      <c r="L16" s="715"/>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19" t="s">
        <v>389</v>
      </c>
      <c r="B1" s="719"/>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12" t="s">
        <v>385</v>
      </c>
      <c r="B3" s="447" t="s">
        <v>66</v>
      </c>
      <c r="C3" s="717">
        <v>6424</v>
      </c>
      <c r="D3" s="717"/>
      <c r="E3" s="717"/>
      <c r="F3" s="717"/>
      <c r="G3" s="717"/>
      <c r="H3" s="717">
        <v>9636</v>
      </c>
      <c r="I3" s="717"/>
      <c r="J3" s="717"/>
      <c r="K3" s="717"/>
      <c r="L3" s="717"/>
      <c r="M3" s="41"/>
      <c r="N3" s="712" t="s">
        <v>386</v>
      </c>
      <c r="O3" s="448" t="s">
        <v>66</v>
      </c>
      <c r="P3" s="715">
        <v>6997</v>
      </c>
      <c r="Q3" s="715"/>
      <c r="R3" s="715"/>
      <c r="S3" s="715">
        <v>4665</v>
      </c>
      <c r="T3" s="715"/>
      <c r="U3" s="715"/>
      <c r="V3" s="41"/>
    </row>
    <row r="4" spans="1:22" ht="19.5" customHeight="1">
      <c r="A4" s="712"/>
      <c r="B4" s="449" t="s">
        <v>46</v>
      </c>
      <c r="C4" s="718">
        <v>10439</v>
      </c>
      <c r="D4" s="718"/>
      <c r="E4" s="718"/>
      <c r="F4" s="718"/>
      <c r="G4" s="718"/>
      <c r="H4" s="718"/>
      <c r="I4" s="718"/>
      <c r="J4" s="718"/>
      <c r="K4" s="718"/>
      <c r="L4" s="718"/>
      <c r="M4" s="41"/>
      <c r="N4" s="712"/>
      <c r="O4" s="450" t="s">
        <v>69</v>
      </c>
      <c r="P4" s="716">
        <v>2915</v>
      </c>
      <c r="Q4" s="716"/>
      <c r="R4" s="716"/>
      <c r="S4" s="716"/>
      <c r="T4" s="716"/>
      <c r="U4" s="716"/>
      <c r="V4" s="41"/>
    </row>
    <row r="5" spans="1:22" ht="19.5" customHeight="1">
      <c r="A5" s="712"/>
      <c r="B5" s="447" t="s">
        <v>47</v>
      </c>
      <c r="C5" s="717">
        <v>289</v>
      </c>
      <c r="D5" s="717"/>
      <c r="E5" s="717"/>
      <c r="F5" s="717"/>
      <c r="G5" s="717"/>
      <c r="H5" s="717"/>
      <c r="I5" s="717"/>
      <c r="J5" s="717"/>
      <c r="K5" s="717"/>
      <c r="L5" s="717"/>
      <c r="M5" s="41"/>
      <c r="N5" s="712"/>
      <c r="O5" s="451" t="s">
        <v>46</v>
      </c>
      <c r="P5" s="718">
        <v>10204</v>
      </c>
      <c r="Q5" s="718"/>
      <c r="R5" s="718"/>
      <c r="S5" s="718"/>
      <c r="T5" s="718"/>
      <c r="U5" s="718"/>
      <c r="V5" s="41"/>
    </row>
    <row r="6" spans="1:22" ht="19.5" customHeight="1">
      <c r="A6" s="712"/>
      <c r="B6" s="449" t="s">
        <v>49</v>
      </c>
      <c r="C6" s="718">
        <v>3212</v>
      </c>
      <c r="D6" s="718"/>
      <c r="E6" s="718"/>
      <c r="F6" s="718"/>
      <c r="G6" s="718"/>
      <c r="H6" s="718"/>
      <c r="I6" s="718"/>
      <c r="J6" s="718"/>
      <c r="K6" s="718"/>
      <c r="L6" s="718"/>
      <c r="M6" s="41"/>
      <c r="N6" s="712"/>
      <c r="O6" s="450" t="s">
        <v>47</v>
      </c>
      <c r="P6" s="716">
        <v>262</v>
      </c>
      <c r="Q6" s="716"/>
      <c r="R6" s="716"/>
      <c r="S6" s="716"/>
      <c r="T6" s="716"/>
      <c r="U6" s="716"/>
      <c r="V6" s="41"/>
    </row>
    <row r="7" spans="1:22" ht="19.5" customHeight="1">
      <c r="A7" s="712"/>
      <c r="B7" s="447" t="s">
        <v>51</v>
      </c>
      <c r="C7" s="717">
        <v>30000</v>
      </c>
      <c r="D7" s="717"/>
      <c r="E7" s="717"/>
      <c r="F7" s="717"/>
      <c r="G7" s="717"/>
      <c r="H7" s="717"/>
      <c r="I7" s="717"/>
      <c r="J7" s="717"/>
      <c r="K7" s="717"/>
      <c r="L7" s="717"/>
      <c r="M7" s="41"/>
      <c r="N7" s="712"/>
      <c r="O7" s="451" t="s">
        <v>49</v>
      </c>
      <c r="P7" s="718">
        <v>2915</v>
      </c>
      <c r="Q7" s="718"/>
      <c r="R7" s="718"/>
      <c r="S7" s="718"/>
      <c r="T7" s="718"/>
      <c r="U7" s="718"/>
      <c r="V7" s="41"/>
    </row>
    <row r="8" spans="1:22" ht="19.5" customHeight="1">
      <c r="A8" s="452"/>
      <c r="B8" s="453"/>
      <c r="C8" s="454"/>
      <c r="D8" s="41"/>
      <c r="E8" s="41"/>
      <c r="F8" s="41"/>
      <c r="G8" s="41"/>
      <c r="H8" s="41"/>
      <c r="I8" s="41"/>
      <c r="J8" s="41"/>
      <c r="K8" s="41"/>
      <c r="L8" s="41"/>
      <c r="M8" s="41"/>
      <c r="N8" s="712"/>
      <c r="O8" s="450" t="s">
        <v>93</v>
      </c>
      <c r="P8" s="716">
        <v>2041</v>
      </c>
      <c r="Q8" s="716"/>
      <c r="R8" s="716"/>
      <c r="S8" s="716"/>
      <c r="T8" s="716"/>
      <c r="U8" s="716"/>
      <c r="V8" s="41"/>
    </row>
    <row r="9" spans="1:22" ht="19.5" customHeight="1">
      <c r="A9" s="452"/>
      <c r="B9" s="453"/>
      <c r="C9" s="454"/>
      <c r="D9" s="41"/>
      <c r="E9" s="41"/>
      <c r="F9" s="41"/>
      <c r="G9" s="41"/>
      <c r="H9" s="41"/>
      <c r="I9" s="41"/>
      <c r="J9" s="41"/>
      <c r="K9" s="41"/>
      <c r="L9" s="41"/>
      <c r="M9" s="41"/>
      <c r="N9" s="712"/>
      <c r="O9" s="448" t="s">
        <v>62</v>
      </c>
      <c r="P9" s="715">
        <v>30000</v>
      </c>
      <c r="Q9" s="715"/>
      <c r="R9" s="715"/>
      <c r="S9" s="715"/>
      <c r="T9" s="715"/>
      <c r="U9" s="715"/>
      <c r="V9" s="41"/>
    </row>
    <row r="10" spans="1:22" ht="19.5" customHeight="1">
      <c r="A10" s="75"/>
      <c r="B10" s="41"/>
      <c r="C10" s="41"/>
      <c r="D10" s="41"/>
      <c r="E10" s="41"/>
      <c r="F10" s="41"/>
      <c r="G10" s="41"/>
      <c r="H10" s="41"/>
      <c r="I10" s="41"/>
      <c r="J10" s="41"/>
      <c r="K10" s="41"/>
      <c r="L10" s="41"/>
      <c r="M10" s="41"/>
      <c r="N10" s="41"/>
      <c r="O10" s="41"/>
      <c r="P10" s="41"/>
      <c r="Q10" s="41"/>
      <c r="R10" s="41"/>
      <c r="S10" s="41"/>
      <c r="T10" s="41"/>
      <c r="U10" s="41"/>
      <c r="V10" s="41"/>
    </row>
    <row r="11" spans="1:22" ht="19.5" customHeight="1">
      <c r="A11" s="712" t="s">
        <v>387</v>
      </c>
      <c r="B11" s="456" t="s">
        <v>66</v>
      </c>
      <c r="C11" s="713">
        <v>5631</v>
      </c>
      <c r="D11" s="713"/>
      <c r="E11" s="713"/>
      <c r="F11" s="713"/>
      <c r="G11" s="713"/>
      <c r="H11" s="713">
        <v>3754</v>
      </c>
      <c r="I11" s="713"/>
      <c r="J11" s="713"/>
      <c r="K11" s="713"/>
      <c r="L11" s="713"/>
      <c r="M11" s="41"/>
      <c r="N11" s="712" t="s">
        <v>50</v>
      </c>
      <c r="O11" s="457" t="s">
        <v>77</v>
      </c>
      <c r="P11" s="714">
        <v>14577</v>
      </c>
      <c r="Q11" s="714"/>
      <c r="R11" s="714"/>
      <c r="S11" s="714"/>
      <c r="T11" s="714"/>
      <c r="U11" s="41"/>
      <c r="V11" s="41"/>
    </row>
    <row r="12" spans="1:22" ht="19.5" customHeight="1">
      <c r="A12" s="712"/>
      <c r="B12" s="451" t="s">
        <v>69</v>
      </c>
      <c r="C12" s="715">
        <v>6257</v>
      </c>
      <c r="D12" s="715"/>
      <c r="E12" s="715"/>
      <c r="F12" s="715"/>
      <c r="G12" s="715"/>
      <c r="H12" s="715"/>
      <c r="I12" s="715"/>
      <c r="J12" s="715"/>
      <c r="K12" s="715"/>
      <c r="L12" s="715"/>
      <c r="M12" s="41"/>
      <c r="N12" s="712"/>
      <c r="O12" s="451" t="s">
        <v>46</v>
      </c>
      <c r="P12" s="715">
        <v>12245</v>
      </c>
      <c r="Q12" s="715"/>
      <c r="R12" s="715"/>
      <c r="S12" s="715"/>
      <c r="T12" s="715"/>
      <c r="U12" s="41"/>
      <c r="V12" s="41"/>
    </row>
    <row r="13" spans="1:22" ht="19.5" customHeight="1">
      <c r="A13" s="712"/>
      <c r="B13" s="456" t="s">
        <v>46</v>
      </c>
      <c r="C13" s="713">
        <v>10949</v>
      </c>
      <c r="D13" s="713"/>
      <c r="E13" s="713"/>
      <c r="F13" s="713"/>
      <c r="G13" s="713"/>
      <c r="H13" s="713"/>
      <c r="I13" s="713"/>
      <c r="J13" s="713"/>
      <c r="K13" s="713"/>
      <c r="L13" s="713"/>
      <c r="M13" s="41"/>
      <c r="N13" s="712"/>
      <c r="O13" s="457" t="s">
        <v>47</v>
      </c>
      <c r="P13" s="714">
        <v>262</v>
      </c>
      <c r="Q13" s="714"/>
      <c r="R13" s="714"/>
      <c r="S13" s="714"/>
      <c r="T13" s="714"/>
      <c r="U13" s="41"/>
      <c r="V13" s="41"/>
    </row>
    <row r="14" spans="1:22" ht="19.5" customHeight="1">
      <c r="A14" s="712"/>
      <c r="B14" s="451" t="s">
        <v>47</v>
      </c>
      <c r="C14" s="715">
        <v>282</v>
      </c>
      <c r="D14" s="715"/>
      <c r="E14" s="715"/>
      <c r="F14" s="715"/>
      <c r="G14" s="715"/>
      <c r="H14" s="715"/>
      <c r="I14" s="715"/>
      <c r="J14" s="715"/>
      <c r="K14" s="715"/>
      <c r="L14" s="715"/>
      <c r="M14" s="41"/>
      <c r="N14" s="712"/>
      <c r="O14" s="451" t="s">
        <v>49</v>
      </c>
      <c r="P14" s="715">
        <v>2915</v>
      </c>
      <c r="Q14" s="715"/>
      <c r="R14" s="715"/>
      <c r="S14" s="715"/>
      <c r="T14" s="715"/>
      <c r="U14" s="41"/>
      <c r="V14" s="41"/>
    </row>
    <row r="15" spans="1:22" ht="19.5" customHeight="1">
      <c r="A15" s="712"/>
      <c r="B15" s="456" t="s">
        <v>49</v>
      </c>
      <c r="C15" s="713">
        <v>3128</v>
      </c>
      <c r="D15" s="713"/>
      <c r="E15" s="713"/>
      <c r="F15" s="713"/>
      <c r="G15" s="713"/>
      <c r="H15" s="713"/>
      <c r="I15" s="713"/>
      <c r="J15" s="713"/>
      <c r="K15" s="713"/>
      <c r="L15" s="713"/>
      <c r="M15" s="41"/>
      <c r="N15" s="712"/>
      <c r="O15" s="458" t="s">
        <v>62</v>
      </c>
      <c r="P15" s="714">
        <v>30000</v>
      </c>
      <c r="Q15" s="714"/>
      <c r="R15" s="714"/>
      <c r="S15" s="714"/>
      <c r="T15" s="714"/>
      <c r="U15" s="41"/>
      <c r="V15" s="41"/>
    </row>
    <row r="16" spans="1:22" ht="19.5" customHeight="1">
      <c r="A16" s="712"/>
      <c r="B16" s="448" t="s">
        <v>51</v>
      </c>
      <c r="C16" s="715">
        <v>30000</v>
      </c>
      <c r="D16" s="715"/>
      <c r="E16" s="715"/>
      <c r="F16" s="715"/>
      <c r="G16" s="715"/>
      <c r="H16" s="715"/>
      <c r="I16" s="715"/>
      <c r="J16" s="715"/>
      <c r="K16" s="715"/>
      <c r="L16" s="715"/>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19" t="s">
        <v>390</v>
      </c>
      <c r="B1" s="719"/>
      <c r="C1" s="445"/>
      <c r="D1" s="445"/>
      <c r="E1" s="445"/>
      <c r="F1" s="445"/>
      <c r="G1" s="445"/>
      <c r="H1" s="445"/>
      <c r="I1" s="445"/>
      <c r="J1" s="445"/>
      <c r="K1" s="445"/>
      <c r="L1" s="445"/>
      <c r="M1" s="446"/>
      <c r="V1" s="446"/>
    </row>
    <row r="2" spans="1:22" ht="17.25" customHeight="1">
      <c r="A2" s="203"/>
      <c r="B2" s="445"/>
      <c r="C2" s="445"/>
      <c r="D2" s="445"/>
      <c r="E2" s="445"/>
      <c r="F2" s="445"/>
      <c r="G2" s="445"/>
      <c r="H2" s="445"/>
      <c r="I2" s="445"/>
      <c r="J2" s="445"/>
      <c r="K2" s="445"/>
      <c r="L2" s="445"/>
      <c r="M2" s="446"/>
      <c r="V2" s="446"/>
    </row>
    <row r="3" spans="1:22" ht="19.5" customHeight="1">
      <c r="A3" s="712" t="s">
        <v>385</v>
      </c>
      <c r="B3" s="447" t="s">
        <v>66</v>
      </c>
      <c r="C3" s="717">
        <v>8565</v>
      </c>
      <c r="D3" s="717"/>
      <c r="E3" s="717"/>
      <c r="F3" s="717"/>
      <c r="G3" s="717"/>
      <c r="H3" s="717">
        <v>12848</v>
      </c>
      <c r="I3" s="717"/>
      <c r="J3" s="717"/>
      <c r="K3" s="717"/>
      <c r="L3" s="717"/>
      <c r="M3" s="41"/>
      <c r="N3" s="712" t="s">
        <v>386</v>
      </c>
      <c r="O3" s="448" t="s">
        <v>66</v>
      </c>
      <c r="P3" s="715">
        <v>9329</v>
      </c>
      <c r="Q3" s="715"/>
      <c r="R3" s="715"/>
      <c r="S3" s="715">
        <v>6220</v>
      </c>
      <c r="T3" s="715"/>
      <c r="U3" s="715"/>
      <c r="V3" s="41"/>
    </row>
    <row r="4" spans="1:22" ht="19.5" customHeight="1">
      <c r="A4" s="712"/>
      <c r="B4" s="449" t="s">
        <v>46</v>
      </c>
      <c r="C4" s="718">
        <v>13919</v>
      </c>
      <c r="D4" s="718"/>
      <c r="E4" s="718"/>
      <c r="F4" s="718"/>
      <c r="G4" s="718"/>
      <c r="H4" s="718"/>
      <c r="I4" s="718"/>
      <c r="J4" s="718"/>
      <c r="K4" s="718"/>
      <c r="L4" s="718"/>
      <c r="M4" s="41"/>
      <c r="N4" s="712"/>
      <c r="O4" s="459" t="s">
        <v>69</v>
      </c>
      <c r="P4" s="720">
        <v>3887</v>
      </c>
      <c r="Q4" s="720"/>
      <c r="R4" s="720"/>
      <c r="S4" s="720"/>
      <c r="T4" s="720"/>
      <c r="U4" s="720"/>
      <c r="V4" s="41"/>
    </row>
    <row r="5" spans="1:22" ht="19.5" customHeight="1">
      <c r="A5" s="712"/>
      <c r="B5" s="447" t="s">
        <v>47</v>
      </c>
      <c r="C5" s="717">
        <v>385</v>
      </c>
      <c r="D5" s="717"/>
      <c r="E5" s="717"/>
      <c r="F5" s="717"/>
      <c r="G5" s="717"/>
      <c r="H5" s="717"/>
      <c r="I5" s="717"/>
      <c r="J5" s="717"/>
      <c r="K5" s="717"/>
      <c r="L5" s="717"/>
      <c r="M5" s="41"/>
      <c r="N5" s="712"/>
      <c r="O5" s="451" t="s">
        <v>46</v>
      </c>
      <c r="P5" s="718">
        <v>13605</v>
      </c>
      <c r="Q5" s="718"/>
      <c r="R5" s="718"/>
      <c r="S5" s="718"/>
      <c r="T5" s="718"/>
      <c r="U5" s="718"/>
      <c r="V5" s="41"/>
    </row>
    <row r="6" spans="1:22" ht="19.5" customHeight="1">
      <c r="A6" s="712"/>
      <c r="B6" s="449" t="s">
        <v>49</v>
      </c>
      <c r="C6" s="718">
        <v>4283</v>
      </c>
      <c r="D6" s="718"/>
      <c r="E6" s="718"/>
      <c r="F6" s="718"/>
      <c r="G6" s="718"/>
      <c r="H6" s="718"/>
      <c r="I6" s="718"/>
      <c r="J6" s="718"/>
      <c r="K6" s="718"/>
      <c r="L6" s="718"/>
      <c r="M6" s="41"/>
      <c r="N6" s="712"/>
      <c r="O6" s="459" t="s">
        <v>47</v>
      </c>
      <c r="P6" s="720">
        <v>250</v>
      </c>
      <c r="Q6" s="720"/>
      <c r="R6" s="720"/>
      <c r="S6" s="720"/>
      <c r="T6" s="720"/>
      <c r="U6" s="720"/>
      <c r="V6" s="41"/>
    </row>
    <row r="7" spans="1:22" ht="19.5" customHeight="1">
      <c r="A7" s="712"/>
      <c r="B7" s="447" t="s">
        <v>51</v>
      </c>
      <c r="C7" s="717">
        <v>40000</v>
      </c>
      <c r="D7" s="717"/>
      <c r="E7" s="717"/>
      <c r="F7" s="717"/>
      <c r="G7" s="717"/>
      <c r="H7" s="717"/>
      <c r="I7" s="717"/>
      <c r="J7" s="717"/>
      <c r="K7" s="717"/>
      <c r="L7" s="717"/>
      <c r="M7" s="41"/>
      <c r="N7" s="712"/>
      <c r="O7" s="451" t="s">
        <v>49</v>
      </c>
      <c r="P7" s="718">
        <v>3887</v>
      </c>
      <c r="Q7" s="718"/>
      <c r="R7" s="718"/>
      <c r="S7" s="718"/>
      <c r="T7" s="718"/>
      <c r="U7" s="718"/>
      <c r="V7" s="41"/>
    </row>
    <row r="8" spans="1:22" ht="19.5" customHeight="1">
      <c r="A8" s="452"/>
      <c r="B8" s="453"/>
      <c r="C8" s="454"/>
      <c r="D8" s="41"/>
      <c r="E8" s="41"/>
      <c r="F8" s="41"/>
      <c r="G8" s="41"/>
      <c r="H8" s="41"/>
      <c r="I8" s="41"/>
      <c r="J8" s="41"/>
      <c r="K8" s="41"/>
      <c r="L8" s="41"/>
      <c r="M8" s="41"/>
      <c r="N8" s="712"/>
      <c r="O8" s="459" t="s">
        <v>93</v>
      </c>
      <c r="P8" s="720">
        <v>2721</v>
      </c>
      <c r="Q8" s="720"/>
      <c r="R8" s="720"/>
      <c r="S8" s="720"/>
      <c r="T8" s="720"/>
      <c r="U8" s="720"/>
      <c r="V8" s="41"/>
    </row>
    <row r="9" spans="1:22" ht="19.5" customHeight="1">
      <c r="A9" s="452"/>
      <c r="B9" s="453"/>
      <c r="C9" s="454"/>
      <c r="D9" s="41"/>
      <c r="E9" s="41"/>
      <c r="F9" s="41"/>
      <c r="G9" s="41"/>
      <c r="H9" s="41"/>
      <c r="I9" s="41"/>
      <c r="J9" s="41"/>
      <c r="K9" s="41"/>
      <c r="L9" s="41"/>
      <c r="M9" s="41"/>
      <c r="N9" s="712"/>
      <c r="O9" s="448" t="s">
        <v>62</v>
      </c>
      <c r="P9" s="715">
        <v>40000</v>
      </c>
      <c r="Q9" s="715"/>
      <c r="R9" s="715"/>
      <c r="S9" s="715"/>
      <c r="T9" s="715"/>
      <c r="U9" s="715"/>
      <c r="V9" s="41"/>
    </row>
    <row r="10" spans="1:22" ht="19.5" customHeight="1">
      <c r="A10" s="75"/>
      <c r="B10" s="41"/>
      <c r="C10" s="41"/>
      <c r="D10" s="41"/>
      <c r="E10" s="41"/>
      <c r="F10" s="41"/>
      <c r="G10" s="41"/>
      <c r="H10" s="41"/>
      <c r="I10" s="41"/>
      <c r="J10" s="41"/>
      <c r="K10" s="41"/>
      <c r="L10" s="41"/>
      <c r="M10" s="41"/>
      <c r="N10" s="41"/>
      <c r="O10" s="41"/>
      <c r="P10" s="41"/>
      <c r="Q10" s="41"/>
      <c r="R10" s="41"/>
      <c r="S10" s="41"/>
      <c r="T10" s="41"/>
      <c r="U10" s="41"/>
      <c r="V10" s="41"/>
    </row>
    <row r="11" spans="1:22" ht="19.5" customHeight="1">
      <c r="A11" s="712" t="s">
        <v>387</v>
      </c>
      <c r="B11" s="456" t="s">
        <v>66</v>
      </c>
      <c r="C11" s="713">
        <v>7508</v>
      </c>
      <c r="D11" s="713"/>
      <c r="E11" s="713"/>
      <c r="F11" s="713"/>
      <c r="G11" s="713"/>
      <c r="H11" s="713">
        <v>5005</v>
      </c>
      <c r="I11" s="713"/>
      <c r="J11" s="713"/>
      <c r="K11" s="713"/>
      <c r="L11" s="713"/>
      <c r="M11" s="41"/>
      <c r="N11" s="712" t="s">
        <v>50</v>
      </c>
      <c r="O11" s="457" t="s">
        <v>77</v>
      </c>
      <c r="P11" s="714">
        <v>19436</v>
      </c>
      <c r="Q11" s="714"/>
      <c r="R11" s="714"/>
      <c r="S11" s="714"/>
      <c r="T11" s="714"/>
      <c r="U11" s="41"/>
      <c r="V11" s="41"/>
    </row>
    <row r="12" spans="1:22" ht="19.5" customHeight="1">
      <c r="A12" s="712"/>
      <c r="B12" s="451" t="s">
        <v>69</v>
      </c>
      <c r="C12" s="715">
        <v>8342</v>
      </c>
      <c r="D12" s="715"/>
      <c r="E12" s="715"/>
      <c r="F12" s="715"/>
      <c r="G12" s="715"/>
      <c r="H12" s="715"/>
      <c r="I12" s="715"/>
      <c r="J12" s="715"/>
      <c r="K12" s="715"/>
      <c r="L12" s="715"/>
      <c r="M12" s="41"/>
      <c r="N12" s="712"/>
      <c r="O12" s="451" t="s">
        <v>46</v>
      </c>
      <c r="P12" s="715">
        <v>16327</v>
      </c>
      <c r="Q12" s="715"/>
      <c r="R12" s="715"/>
      <c r="S12" s="715"/>
      <c r="T12" s="715"/>
      <c r="U12" s="41"/>
      <c r="V12" s="41"/>
    </row>
    <row r="13" spans="1:22" ht="19.5" customHeight="1">
      <c r="A13" s="712"/>
      <c r="B13" s="456" t="s">
        <v>46</v>
      </c>
      <c r="C13" s="713">
        <v>14599</v>
      </c>
      <c r="D13" s="713"/>
      <c r="E13" s="713"/>
      <c r="F13" s="713"/>
      <c r="G13" s="713"/>
      <c r="H13" s="713"/>
      <c r="I13" s="713"/>
      <c r="J13" s="713"/>
      <c r="K13" s="713"/>
      <c r="L13" s="713"/>
      <c r="M13" s="41"/>
      <c r="N13" s="712"/>
      <c r="O13" s="457" t="s">
        <v>47</v>
      </c>
      <c r="P13" s="714">
        <v>250</v>
      </c>
      <c r="Q13" s="714"/>
      <c r="R13" s="714"/>
      <c r="S13" s="714"/>
      <c r="T13" s="714"/>
      <c r="U13" s="41"/>
      <c r="V13" s="41"/>
    </row>
    <row r="14" spans="1:22" ht="19.5" customHeight="1">
      <c r="A14" s="712"/>
      <c r="B14" s="451" t="s">
        <v>47</v>
      </c>
      <c r="C14" s="715">
        <v>375</v>
      </c>
      <c r="D14" s="715"/>
      <c r="E14" s="715"/>
      <c r="F14" s="715"/>
      <c r="G14" s="715"/>
      <c r="H14" s="715"/>
      <c r="I14" s="715"/>
      <c r="J14" s="715"/>
      <c r="K14" s="715"/>
      <c r="L14" s="715"/>
      <c r="M14" s="41"/>
      <c r="N14" s="712"/>
      <c r="O14" s="451" t="s">
        <v>49</v>
      </c>
      <c r="P14" s="715">
        <v>3887</v>
      </c>
      <c r="Q14" s="715"/>
      <c r="R14" s="715"/>
      <c r="S14" s="715"/>
      <c r="T14" s="715"/>
      <c r="U14" s="41"/>
      <c r="V14" s="41"/>
    </row>
    <row r="15" spans="1:22" ht="19.5" customHeight="1">
      <c r="A15" s="712"/>
      <c r="B15" s="456" t="s">
        <v>49</v>
      </c>
      <c r="C15" s="713">
        <v>4171</v>
      </c>
      <c r="D15" s="713"/>
      <c r="E15" s="713"/>
      <c r="F15" s="713"/>
      <c r="G15" s="713"/>
      <c r="H15" s="713"/>
      <c r="I15" s="713"/>
      <c r="J15" s="713"/>
      <c r="K15" s="713"/>
      <c r="L15" s="713"/>
      <c r="M15" s="41"/>
      <c r="N15" s="712"/>
      <c r="O15" s="458" t="s">
        <v>62</v>
      </c>
      <c r="P15" s="714">
        <v>40000</v>
      </c>
      <c r="Q15" s="714"/>
      <c r="R15" s="714"/>
      <c r="S15" s="714"/>
      <c r="T15" s="714"/>
      <c r="U15" s="41"/>
      <c r="V15" s="41"/>
    </row>
    <row r="16" spans="1:22" ht="19.5" customHeight="1">
      <c r="A16" s="712"/>
      <c r="B16" s="448" t="s">
        <v>51</v>
      </c>
      <c r="C16" s="715">
        <v>40000</v>
      </c>
      <c r="D16" s="715"/>
      <c r="E16" s="715"/>
      <c r="F16" s="715"/>
      <c r="G16" s="715"/>
      <c r="H16" s="715"/>
      <c r="I16" s="715"/>
      <c r="J16" s="715"/>
      <c r="K16" s="715"/>
      <c r="L16" s="715"/>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60" zoomScaleNormal="60" workbookViewId="0">
      <selection activeCell="L35" sqref="L35"/>
    </sheetView>
  </sheetViews>
  <sheetFormatPr baseColWidth="10" defaultColWidth="10.5" defaultRowHeight="18"/>
  <cols>
    <col min="1" max="1" width="40.1640625" style="446" customWidth="1"/>
    <col min="2" max="2" width="16.33203125" style="446" customWidth="1"/>
    <col min="3" max="3" width="4.5" style="446" customWidth="1"/>
    <col min="4" max="4" width="14.5" style="446" customWidth="1"/>
    <col min="5" max="6" width="10.5" style="446"/>
    <col min="7" max="7" width="14" style="446" customWidth="1"/>
    <col min="8" max="11" width="10.5" style="446"/>
    <col min="12" max="12" width="40.1640625" style="446" customWidth="1"/>
    <col min="13" max="1024" width="10.5" style="446"/>
  </cols>
  <sheetData>
    <row r="1" spans="11:12" ht="22.75" customHeight="1">
      <c r="K1" s="446" t="str">
        <f t="shared" ref="K1:K64" si="0">IF(A1="","",ROW())</f>
        <v/>
      </c>
      <c r="L1" s="446" t="str">
        <f t="shared" ref="L1:L64" si="1">IFERROR(INDEX($A$1:$A$1000,SMALL($K$1:$K$1000,ROW(A1))),"")</f>
        <v/>
      </c>
    </row>
    <row r="2" spans="11:12" ht="22.75" customHeight="1">
      <c r="K2" s="446" t="str">
        <f t="shared" si="0"/>
        <v/>
      </c>
      <c r="L2" s="446" t="str">
        <f t="shared" si="1"/>
        <v/>
      </c>
    </row>
    <row r="3" spans="11:12" ht="22.75" customHeight="1">
      <c r="K3" s="446" t="str">
        <f t="shared" si="0"/>
        <v/>
      </c>
      <c r="L3" s="446" t="str">
        <f t="shared" si="1"/>
        <v/>
      </c>
    </row>
    <row r="4" spans="11:12" ht="22.75" customHeight="1">
      <c r="K4" s="446" t="str">
        <f t="shared" si="0"/>
        <v/>
      </c>
      <c r="L4" s="446" t="str">
        <f t="shared" si="1"/>
        <v/>
      </c>
    </row>
    <row r="5" spans="11:12" ht="22.75" customHeight="1">
      <c r="K5" s="446" t="str">
        <f t="shared" si="0"/>
        <v/>
      </c>
      <c r="L5" s="446" t="str">
        <f t="shared" si="1"/>
        <v/>
      </c>
    </row>
    <row r="6" spans="11:12" ht="22.75" customHeight="1">
      <c r="K6" s="446" t="str">
        <f t="shared" si="0"/>
        <v/>
      </c>
      <c r="L6" s="446" t="str">
        <f t="shared" si="1"/>
        <v/>
      </c>
    </row>
    <row r="7" spans="11:12" ht="22.75" customHeight="1">
      <c r="K7" s="446" t="str">
        <f t="shared" si="0"/>
        <v/>
      </c>
      <c r="L7" s="446" t="str">
        <f t="shared" si="1"/>
        <v/>
      </c>
    </row>
    <row r="8" spans="11:12" ht="22.75" customHeight="1">
      <c r="K8" s="446" t="str">
        <f t="shared" si="0"/>
        <v/>
      </c>
      <c r="L8" s="446" t="str">
        <f t="shared" si="1"/>
        <v/>
      </c>
    </row>
    <row r="9" spans="11:12" ht="22.75" customHeight="1">
      <c r="K9" s="446" t="str">
        <f t="shared" si="0"/>
        <v/>
      </c>
      <c r="L9" s="446" t="str">
        <f t="shared" si="1"/>
        <v/>
      </c>
    </row>
    <row r="10" spans="11:12" ht="22.75" customHeight="1">
      <c r="K10" s="446" t="str">
        <f t="shared" si="0"/>
        <v/>
      </c>
      <c r="L10" s="446" t="str">
        <f t="shared" si="1"/>
        <v/>
      </c>
    </row>
    <row r="11" spans="11:12" ht="22.75" customHeight="1">
      <c r="K11" s="446" t="str">
        <f t="shared" si="0"/>
        <v/>
      </c>
      <c r="L11" s="446" t="str">
        <f t="shared" si="1"/>
        <v/>
      </c>
    </row>
    <row r="12" spans="11:12" ht="22.75" customHeight="1">
      <c r="K12" s="446" t="str">
        <f t="shared" si="0"/>
        <v/>
      </c>
      <c r="L12" s="446" t="str">
        <f t="shared" si="1"/>
        <v/>
      </c>
    </row>
    <row r="13" spans="11:12" ht="22.75" customHeight="1">
      <c r="K13" s="446" t="str">
        <f t="shared" si="0"/>
        <v/>
      </c>
      <c r="L13" s="446" t="str">
        <f t="shared" si="1"/>
        <v/>
      </c>
    </row>
    <row r="14" spans="11:12" ht="22.75" customHeight="1">
      <c r="K14" s="446" t="str">
        <f t="shared" si="0"/>
        <v/>
      </c>
      <c r="L14" s="446" t="str">
        <f t="shared" si="1"/>
        <v/>
      </c>
    </row>
    <row r="15" spans="11:12" ht="22.75" customHeight="1">
      <c r="K15" s="446" t="str">
        <f t="shared" si="0"/>
        <v/>
      </c>
      <c r="L15" s="446" t="str">
        <f t="shared" si="1"/>
        <v/>
      </c>
    </row>
    <row r="16" spans="11:12" ht="22.75" customHeight="1">
      <c r="K16" s="446" t="str">
        <f t="shared" si="0"/>
        <v/>
      </c>
      <c r="L16" s="446" t="str">
        <f t="shared" si="1"/>
        <v/>
      </c>
    </row>
    <row r="17" spans="11:12" ht="22.75" customHeight="1">
      <c r="K17" s="446" t="str">
        <f t="shared" si="0"/>
        <v/>
      </c>
      <c r="L17" s="446" t="str">
        <f t="shared" si="1"/>
        <v/>
      </c>
    </row>
    <row r="18" spans="11:12" ht="22.75" customHeight="1">
      <c r="K18" s="446" t="str">
        <f t="shared" si="0"/>
        <v/>
      </c>
      <c r="L18" s="446" t="str">
        <f t="shared" si="1"/>
        <v/>
      </c>
    </row>
    <row r="19" spans="11:12" ht="22.75" customHeight="1">
      <c r="K19" s="446" t="str">
        <f t="shared" si="0"/>
        <v/>
      </c>
      <c r="L19" s="446" t="str">
        <f t="shared" si="1"/>
        <v/>
      </c>
    </row>
    <row r="20" spans="11:12" ht="22.75" customHeight="1">
      <c r="K20" s="446" t="str">
        <f t="shared" si="0"/>
        <v/>
      </c>
      <c r="L20" s="446" t="str">
        <f t="shared" si="1"/>
        <v/>
      </c>
    </row>
    <row r="21" spans="11:12" ht="22.75" customHeight="1">
      <c r="K21" s="446" t="str">
        <f t="shared" si="0"/>
        <v/>
      </c>
      <c r="L21" s="446" t="str">
        <f t="shared" si="1"/>
        <v/>
      </c>
    </row>
    <row r="22" spans="11:12" ht="22.75" customHeight="1">
      <c r="K22" s="446" t="str">
        <f t="shared" si="0"/>
        <v/>
      </c>
      <c r="L22" s="446" t="str">
        <f t="shared" si="1"/>
        <v/>
      </c>
    </row>
    <row r="23" spans="11:12" ht="22.75" customHeight="1">
      <c r="K23" s="446" t="str">
        <f t="shared" si="0"/>
        <v/>
      </c>
      <c r="L23" s="446" t="str">
        <f t="shared" si="1"/>
        <v/>
      </c>
    </row>
    <row r="24" spans="11:12" ht="22.75" customHeight="1">
      <c r="K24" s="446" t="str">
        <f t="shared" si="0"/>
        <v/>
      </c>
      <c r="L24" s="446" t="str">
        <f t="shared" si="1"/>
        <v/>
      </c>
    </row>
    <row r="25" spans="11:12" ht="22.75" customHeight="1">
      <c r="K25" s="446" t="str">
        <f t="shared" si="0"/>
        <v/>
      </c>
      <c r="L25" s="446" t="str">
        <f t="shared" si="1"/>
        <v/>
      </c>
    </row>
    <row r="26" spans="11:12" ht="22.75" customHeight="1">
      <c r="K26" s="446" t="str">
        <f t="shared" si="0"/>
        <v/>
      </c>
      <c r="L26" s="446" t="str">
        <f t="shared" si="1"/>
        <v/>
      </c>
    </row>
    <row r="27" spans="11:12" ht="22.75" customHeight="1">
      <c r="K27" s="446" t="str">
        <f t="shared" si="0"/>
        <v/>
      </c>
      <c r="L27" s="446" t="str">
        <f t="shared" si="1"/>
        <v/>
      </c>
    </row>
    <row r="28" spans="11:12" ht="22.75" customHeight="1">
      <c r="K28" s="446" t="str">
        <f t="shared" si="0"/>
        <v/>
      </c>
      <c r="L28" s="446" t="str">
        <f t="shared" si="1"/>
        <v/>
      </c>
    </row>
    <row r="29" spans="11:12" ht="22.75" customHeight="1">
      <c r="K29" s="446" t="str">
        <f t="shared" si="0"/>
        <v/>
      </c>
      <c r="L29" s="446" t="str">
        <f t="shared" si="1"/>
        <v/>
      </c>
    </row>
    <row r="30" spans="11:12" ht="22.75" customHeight="1">
      <c r="K30" s="446" t="str">
        <f t="shared" si="0"/>
        <v/>
      </c>
      <c r="L30" s="446" t="str">
        <f t="shared" si="1"/>
        <v/>
      </c>
    </row>
    <row r="31" spans="11:12" ht="22.75" customHeight="1">
      <c r="K31" s="446" t="str">
        <f t="shared" si="0"/>
        <v/>
      </c>
      <c r="L31" s="446" t="str">
        <f t="shared" si="1"/>
        <v/>
      </c>
    </row>
    <row r="32" spans="11:12" ht="22.75" customHeight="1">
      <c r="K32" s="446" t="str">
        <f t="shared" si="0"/>
        <v/>
      </c>
      <c r="L32" s="446" t="str">
        <f t="shared" si="1"/>
        <v/>
      </c>
    </row>
    <row r="33" spans="11:12" ht="22.75" customHeight="1">
      <c r="K33" s="446" t="str">
        <f t="shared" si="0"/>
        <v/>
      </c>
      <c r="L33" s="446" t="str">
        <f t="shared" si="1"/>
        <v/>
      </c>
    </row>
    <row r="34" spans="11:12" ht="22.75" customHeight="1">
      <c r="K34" s="446" t="str">
        <f t="shared" si="0"/>
        <v/>
      </c>
      <c r="L34" s="446" t="str">
        <f t="shared" si="1"/>
        <v/>
      </c>
    </row>
    <row r="35" spans="11:12" ht="22.75" customHeight="1">
      <c r="K35" s="446" t="str">
        <f t="shared" si="0"/>
        <v/>
      </c>
      <c r="L35" s="446" t="str">
        <f t="shared" si="1"/>
        <v/>
      </c>
    </row>
    <row r="36" spans="11:12" ht="22.75" customHeight="1">
      <c r="K36" s="446" t="str">
        <f t="shared" si="0"/>
        <v/>
      </c>
      <c r="L36" s="446" t="str">
        <f t="shared" si="1"/>
        <v/>
      </c>
    </row>
    <row r="37" spans="11:12" ht="22.75" customHeight="1">
      <c r="K37" s="446" t="str">
        <f t="shared" si="0"/>
        <v/>
      </c>
      <c r="L37" s="446" t="str">
        <f t="shared" si="1"/>
        <v/>
      </c>
    </row>
    <row r="38" spans="11:12" ht="22.75" customHeight="1">
      <c r="K38" s="446" t="str">
        <f t="shared" si="0"/>
        <v/>
      </c>
      <c r="L38" s="446" t="str">
        <f t="shared" si="1"/>
        <v/>
      </c>
    </row>
    <row r="39" spans="11:12" ht="22.75" customHeight="1">
      <c r="K39" s="446" t="str">
        <f t="shared" si="0"/>
        <v/>
      </c>
      <c r="L39" s="446" t="str">
        <f t="shared" si="1"/>
        <v/>
      </c>
    </row>
    <row r="40" spans="11:12" ht="22.75" customHeight="1">
      <c r="K40" s="446" t="str">
        <f t="shared" si="0"/>
        <v/>
      </c>
      <c r="L40" s="446" t="str">
        <f t="shared" si="1"/>
        <v/>
      </c>
    </row>
    <row r="41" spans="11:12" ht="22.75" customHeight="1">
      <c r="K41" s="446" t="str">
        <f t="shared" si="0"/>
        <v/>
      </c>
      <c r="L41" s="446" t="str">
        <f t="shared" si="1"/>
        <v/>
      </c>
    </row>
    <row r="42" spans="11:12" ht="22.75" customHeight="1">
      <c r="K42" s="446" t="str">
        <f t="shared" si="0"/>
        <v/>
      </c>
      <c r="L42" s="446" t="str">
        <f t="shared" si="1"/>
        <v/>
      </c>
    </row>
    <row r="43" spans="11:12" ht="22.75" customHeight="1">
      <c r="K43" s="446" t="str">
        <f t="shared" si="0"/>
        <v/>
      </c>
      <c r="L43" s="446" t="str">
        <f t="shared" si="1"/>
        <v/>
      </c>
    </row>
    <row r="44" spans="11:12" ht="22.75" customHeight="1">
      <c r="K44" s="446" t="str">
        <f t="shared" si="0"/>
        <v/>
      </c>
      <c r="L44" s="446" t="str">
        <f t="shared" si="1"/>
        <v/>
      </c>
    </row>
    <row r="45" spans="11:12" ht="22.75" customHeight="1">
      <c r="K45" s="446" t="str">
        <f t="shared" si="0"/>
        <v/>
      </c>
      <c r="L45" s="446" t="str">
        <f t="shared" si="1"/>
        <v/>
      </c>
    </row>
    <row r="46" spans="11:12" ht="22.75" customHeight="1">
      <c r="K46" s="446" t="str">
        <f t="shared" si="0"/>
        <v/>
      </c>
      <c r="L46" s="446" t="str">
        <f t="shared" si="1"/>
        <v/>
      </c>
    </row>
    <row r="47" spans="11:12" ht="22.75" customHeight="1">
      <c r="K47" s="446" t="str">
        <f t="shared" si="0"/>
        <v/>
      </c>
      <c r="L47" s="446" t="str">
        <f t="shared" si="1"/>
        <v/>
      </c>
    </row>
    <row r="48" spans="11:12" ht="22.75" customHeight="1">
      <c r="K48" s="446" t="str">
        <f t="shared" si="0"/>
        <v/>
      </c>
      <c r="L48" s="446" t="str">
        <f t="shared" si="1"/>
        <v/>
      </c>
    </row>
    <row r="49" spans="11:12" ht="22.75" customHeight="1">
      <c r="K49" s="446" t="str">
        <f t="shared" si="0"/>
        <v/>
      </c>
      <c r="L49" s="446" t="str">
        <f t="shared" si="1"/>
        <v/>
      </c>
    </row>
    <row r="50" spans="11:12" ht="22.75" customHeight="1">
      <c r="K50" s="446" t="str">
        <f t="shared" si="0"/>
        <v/>
      </c>
      <c r="L50" s="446" t="str">
        <f t="shared" si="1"/>
        <v/>
      </c>
    </row>
    <row r="51" spans="11:12" ht="22.75" customHeight="1">
      <c r="K51" s="446" t="str">
        <f t="shared" si="0"/>
        <v/>
      </c>
      <c r="L51" s="446" t="str">
        <f t="shared" si="1"/>
        <v/>
      </c>
    </row>
    <row r="52" spans="11:12" ht="22.75" customHeight="1">
      <c r="K52" s="446" t="str">
        <f t="shared" si="0"/>
        <v/>
      </c>
      <c r="L52" s="446" t="str">
        <f t="shared" si="1"/>
        <v/>
      </c>
    </row>
    <row r="53" spans="11:12" ht="22.75" customHeight="1">
      <c r="K53" s="446" t="str">
        <f t="shared" si="0"/>
        <v/>
      </c>
      <c r="L53" s="446" t="str">
        <f t="shared" si="1"/>
        <v/>
      </c>
    </row>
    <row r="54" spans="11:12" ht="22.75" customHeight="1">
      <c r="K54" s="446" t="str">
        <f t="shared" si="0"/>
        <v/>
      </c>
      <c r="L54" s="446" t="str">
        <f t="shared" si="1"/>
        <v/>
      </c>
    </row>
    <row r="55" spans="11:12" ht="22.75" customHeight="1">
      <c r="K55" s="446" t="str">
        <f t="shared" si="0"/>
        <v/>
      </c>
      <c r="L55" s="446" t="str">
        <f t="shared" si="1"/>
        <v/>
      </c>
    </row>
    <row r="56" spans="11:12" ht="22.75" customHeight="1">
      <c r="K56" s="446" t="str">
        <f t="shared" si="0"/>
        <v/>
      </c>
      <c r="L56" s="446" t="str">
        <f t="shared" si="1"/>
        <v/>
      </c>
    </row>
    <row r="57" spans="11:12" ht="22.75" customHeight="1">
      <c r="K57" s="446" t="str">
        <f t="shared" si="0"/>
        <v/>
      </c>
      <c r="L57" s="446" t="str">
        <f t="shared" si="1"/>
        <v/>
      </c>
    </row>
    <row r="58" spans="11:12" ht="22.75" customHeight="1">
      <c r="K58" s="446" t="str">
        <f t="shared" si="0"/>
        <v/>
      </c>
      <c r="L58" s="446" t="str">
        <f t="shared" si="1"/>
        <v/>
      </c>
    </row>
    <row r="59" spans="11:12" ht="22.75" customHeight="1">
      <c r="K59" s="446" t="str">
        <f t="shared" si="0"/>
        <v/>
      </c>
      <c r="L59" s="446" t="str">
        <f t="shared" si="1"/>
        <v/>
      </c>
    </row>
    <row r="60" spans="11:12" ht="22.75" customHeight="1">
      <c r="K60" s="446" t="str">
        <f t="shared" si="0"/>
        <v/>
      </c>
      <c r="L60" s="446" t="str">
        <f t="shared" si="1"/>
        <v/>
      </c>
    </row>
    <row r="61" spans="11:12" ht="22.75" customHeight="1">
      <c r="K61" s="446" t="str">
        <f t="shared" si="0"/>
        <v/>
      </c>
      <c r="L61" s="446" t="str">
        <f t="shared" si="1"/>
        <v/>
      </c>
    </row>
    <row r="62" spans="11:12" ht="22.75" customHeight="1">
      <c r="K62" s="446" t="str">
        <f t="shared" si="0"/>
        <v/>
      </c>
      <c r="L62" s="446" t="str">
        <f t="shared" si="1"/>
        <v/>
      </c>
    </row>
    <row r="63" spans="11:12" ht="22.75" customHeight="1">
      <c r="K63" s="446" t="str">
        <f t="shared" si="0"/>
        <v/>
      </c>
      <c r="L63" s="446" t="str">
        <f t="shared" si="1"/>
        <v/>
      </c>
    </row>
    <row r="64" spans="11:12" ht="22.75" customHeight="1">
      <c r="K64" s="446" t="str">
        <f t="shared" si="0"/>
        <v/>
      </c>
      <c r="L64" s="446" t="str">
        <f t="shared" si="1"/>
        <v/>
      </c>
    </row>
    <row r="65" spans="11:12" ht="22.75" customHeight="1">
      <c r="K65" s="446" t="str">
        <f t="shared" ref="K65:K128" si="2">IF(A65="","",ROW())</f>
        <v/>
      </c>
      <c r="L65" s="446" t="str">
        <f t="shared" ref="L65:L128" si="3">IFERROR(INDEX($A$1:$A$1000,SMALL($K$1:$K$1000,ROW(A65))),"")</f>
        <v/>
      </c>
    </row>
    <row r="66" spans="11:12" ht="22.75" customHeight="1">
      <c r="K66" s="446" t="str">
        <f t="shared" si="2"/>
        <v/>
      </c>
      <c r="L66" s="446" t="str">
        <f t="shared" si="3"/>
        <v/>
      </c>
    </row>
    <row r="67" spans="11:12" ht="22.75" customHeight="1">
      <c r="K67" s="446" t="str">
        <f t="shared" si="2"/>
        <v/>
      </c>
      <c r="L67" s="446" t="str">
        <f t="shared" si="3"/>
        <v/>
      </c>
    </row>
    <row r="68" spans="11:12" ht="22.75" customHeight="1">
      <c r="K68" s="446" t="str">
        <f t="shared" si="2"/>
        <v/>
      </c>
      <c r="L68" s="446" t="str">
        <f t="shared" si="3"/>
        <v/>
      </c>
    </row>
    <row r="69" spans="11:12" ht="22.75" customHeight="1">
      <c r="K69" s="446" t="str">
        <f t="shared" si="2"/>
        <v/>
      </c>
      <c r="L69" s="446" t="str">
        <f t="shared" si="3"/>
        <v/>
      </c>
    </row>
    <row r="70" spans="11:12" ht="22.75" customHeight="1">
      <c r="K70" s="446" t="str">
        <f t="shared" si="2"/>
        <v/>
      </c>
      <c r="L70" s="446" t="str">
        <f t="shared" si="3"/>
        <v/>
      </c>
    </row>
    <row r="71" spans="11:12" ht="22.75" customHeight="1">
      <c r="K71" s="446" t="str">
        <f t="shared" si="2"/>
        <v/>
      </c>
      <c r="L71" s="446" t="str">
        <f t="shared" si="3"/>
        <v/>
      </c>
    </row>
    <row r="72" spans="11:12" ht="22.75" customHeight="1">
      <c r="K72" s="446" t="str">
        <f t="shared" si="2"/>
        <v/>
      </c>
      <c r="L72" s="446" t="str">
        <f t="shared" si="3"/>
        <v/>
      </c>
    </row>
    <row r="73" spans="11:12" ht="22.75" customHeight="1">
      <c r="K73" s="446" t="str">
        <f t="shared" si="2"/>
        <v/>
      </c>
      <c r="L73" s="446" t="str">
        <f t="shared" si="3"/>
        <v/>
      </c>
    </row>
    <row r="74" spans="11:12" ht="22.75" customHeight="1">
      <c r="K74" s="446" t="str">
        <f t="shared" si="2"/>
        <v/>
      </c>
      <c r="L74" s="446" t="str">
        <f t="shared" si="3"/>
        <v/>
      </c>
    </row>
    <row r="75" spans="11:12" ht="22.75" customHeight="1">
      <c r="K75" s="446" t="str">
        <f t="shared" si="2"/>
        <v/>
      </c>
      <c r="L75" s="446" t="str">
        <f t="shared" si="3"/>
        <v/>
      </c>
    </row>
    <row r="76" spans="11:12" ht="22.75" customHeight="1">
      <c r="K76" s="446" t="str">
        <f t="shared" si="2"/>
        <v/>
      </c>
      <c r="L76" s="446" t="str">
        <f t="shared" si="3"/>
        <v/>
      </c>
    </row>
    <row r="77" spans="11:12" ht="22.75" customHeight="1">
      <c r="K77" s="446" t="str">
        <f t="shared" si="2"/>
        <v/>
      </c>
      <c r="L77" s="446" t="str">
        <f t="shared" si="3"/>
        <v/>
      </c>
    </row>
    <row r="78" spans="11:12" ht="22.75" customHeight="1">
      <c r="K78" s="446" t="str">
        <f t="shared" si="2"/>
        <v/>
      </c>
      <c r="L78" s="446" t="str">
        <f t="shared" si="3"/>
        <v/>
      </c>
    </row>
    <row r="79" spans="11:12" ht="22.75" customHeight="1">
      <c r="K79" s="446" t="str">
        <f t="shared" si="2"/>
        <v/>
      </c>
      <c r="L79" s="446" t="str">
        <f t="shared" si="3"/>
        <v/>
      </c>
    </row>
    <row r="80" spans="11:12" ht="22.75" customHeight="1">
      <c r="K80" s="446" t="str">
        <f t="shared" si="2"/>
        <v/>
      </c>
      <c r="L80" s="446" t="str">
        <f t="shared" si="3"/>
        <v/>
      </c>
    </row>
    <row r="81" spans="11:12" ht="22.75" customHeight="1">
      <c r="K81" s="446" t="str">
        <f t="shared" si="2"/>
        <v/>
      </c>
      <c r="L81" s="446" t="str">
        <f t="shared" si="3"/>
        <v/>
      </c>
    </row>
    <row r="82" spans="11:12" ht="22.75" customHeight="1">
      <c r="K82" s="446" t="str">
        <f t="shared" si="2"/>
        <v/>
      </c>
      <c r="L82" s="446" t="str">
        <f t="shared" si="3"/>
        <v/>
      </c>
    </row>
    <row r="83" spans="11:12" ht="22.75" customHeight="1">
      <c r="K83" s="446" t="str">
        <f t="shared" si="2"/>
        <v/>
      </c>
      <c r="L83" s="446" t="str">
        <f t="shared" si="3"/>
        <v/>
      </c>
    </row>
    <row r="84" spans="11:12" ht="22.75" customHeight="1">
      <c r="K84" s="446" t="str">
        <f t="shared" si="2"/>
        <v/>
      </c>
      <c r="L84" s="446" t="str">
        <f t="shared" si="3"/>
        <v/>
      </c>
    </row>
    <row r="85" spans="11:12" ht="22.75" customHeight="1">
      <c r="K85" s="446" t="str">
        <f t="shared" si="2"/>
        <v/>
      </c>
      <c r="L85" s="446" t="str">
        <f t="shared" si="3"/>
        <v/>
      </c>
    </row>
    <row r="86" spans="11:12" ht="22.75" customHeight="1">
      <c r="K86" s="446" t="str">
        <f t="shared" si="2"/>
        <v/>
      </c>
      <c r="L86" s="446" t="str">
        <f t="shared" si="3"/>
        <v/>
      </c>
    </row>
    <row r="87" spans="11:12" ht="22.75" customHeight="1">
      <c r="K87" s="446" t="str">
        <f t="shared" si="2"/>
        <v/>
      </c>
      <c r="L87" s="446" t="str">
        <f t="shared" si="3"/>
        <v/>
      </c>
    </row>
    <row r="88" spans="11:12" ht="22.75" customHeight="1">
      <c r="K88" s="446" t="str">
        <f t="shared" si="2"/>
        <v/>
      </c>
      <c r="L88" s="446" t="str">
        <f t="shared" si="3"/>
        <v/>
      </c>
    </row>
    <row r="89" spans="11:12" ht="22.75" customHeight="1">
      <c r="K89" s="446" t="str">
        <f t="shared" si="2"/>
        <v/>
      </c>
      <c r="L89" s="446" t="str">
        <f t="shared" si="3"/>
        <v/>
      </c>
    </row>
    <row r="90" spans="11:12" ht="22.75" customHeight="1">
      <c r="K90" s="446" t="str">
        <f t="shared" si="2"/>
        <v/>
      </c>
      <c r="L90" s="446" t="str">
        <f t="shared" si="3"/>
        <v/>
      </c>
    </row>
    <row r="91" spans="11:12" ht="22.75" customHeight="1">
      <c r="K91" s="446" t="str">
        <f t="shared" si="2"/>
        <v/>
      </c>
      <c r="L91" s="446" t="str">
        <f t="shared" si="3"/>
        <v/>
      </c>
    </row>
    <row r="92" spans="11:12" ht="22.75" customHeight="1">
      <c r="K92" s="446" t="str">
        <f t="shared" si="2"/>
        <v/>
      </c>
      <c r="L92" s="446" t="str">
        <f t="shared" si="3"/>
        <v/>
      </c>
    </row>
    <row r="93" spans="11:12" ht="22.75" customHeight="1">
      <c r="K93" s="446" t="str">
        <f t="shared" si="2"/>
        <v/>
      </c>
      <c r="L93" s="446" t="str">
        <f t="shared" si="3"/>
        <v/>
      </c>
    </row>
    <row r="94" spans="11:12" ht="22.75" customHeight="1">
      <c r="K94" s="446" t="str">
        <f t="shared" si="2"/>
        <v/>
      </c>
      <c r="L94" s="446" t="str">
        <f t="shared" si="3"/>
        <v/>
      </c>
    </row>
    <row r="95" spans="11:12" ht="22.75" customHeight="1">
      <c r="K95" s="446" t="str">
        <f t="shared" si="2"/>
        <v/>
      </c>
      <c r="L95" s="446" t="str">
        <f t="shared" si="3"/>
        <v/>
      </c>
    </row>
    <row r="96" spans="11:12" ht="22.75" customHeight="1">
      <c r="K96" s="446" t="str">
        <f t="shared" si="2"/>
        <v/>
      </c>
      <c r="L96" s="446" t="str">
        <f t="shared" si="3"/>
        <v/>
      </c>
    </row>
    <row r="97" spans="11:12" ht="22.75" customHeight="1">
      <c r="K97" s="446" t="str">
        <f t="shared" si="2"/>
        <v/>
      </c>
      <c r="L97" s="446" t="str">
        <f t="shared" si="3"/>
        <v/>
      </c>
    </row>
    <row r="98" spans="11:12" ht="22.75" customHeight="1">
      <c r="K98" s="446" t="str">
        <f t="shared" si="2"/>
        <v/>
      </c>
      <c r="L98" s="446" t="str">
        <f t="shared" si="3"/>
        <v/>
      </c>
    </row>
    <row r="99" spans="11:12" ht="22.75" customHeight="1">
      <c r="K99" s="446" t="str">
        <f t="shared" si="2"/>
        <v/>
      </c>
      <c r="L99" s="446" t="str">
        <f t="shared" si="3"/>
        <v/>
      </c>
    </row>
    <row r="100" spans="11:12" ht="22.75" customHeight="1">
      <c r="K100" s="446" t="str">
        <f t="shared" si="2"/>
        <v/>
      </c>
      <c r="L100" s="446" t="str">
        <f t="shared" si="3"/>
        <v/>
      </c>
    </row>
    <row r="101" spans="11:12" ht="22.75" customHeight="1">
      <c r="K101" s="446" t="str">
        <f t="shared" si="2"/>
        <v/>
      </c>
      <c r="L101" s="446" t="str">
        <f t="shared" si="3"/>
        <v/>
      </c>
    </row>
    <row r="102" spans="11:12" ht="22.75" customHeight="1">
      <c r="K102" s="446" t="str">
        <f t="shared" si="2"/>
        <v/>
      </c>
      <c r="L102" s="446" t="str">
        <f t="shared" si="3"/>
        <v/>
      </c>
    </row>
    <row r="103" spans="11:12" ht="22.75" customHeight="1">
      <c r="K103" s="446" t="str">
        <f t="shared" si="2"/>
        <v/>
      </c>
      <c r="L103" s="446" t="str">
        <f t="shared" si="3"/>
        <v/>
      </c>
    </row>
    <row r="104" spans="11:12" ht="22.75" customHeight="1">
      <c r="K104" s="446" t="str">
        <f t="shared" si="2"/>
        <v/>
      </c>
      <c r="L104" s="446" t="str">
        <f t="shared" si="3"/>
        <v/>
      </c>
    </row>
    <row r="105" spans="11:12" ht="22.75" customHeight="1">
      <c r="K105" s="446" t="str">
        <f t="shared" si="2"/>
        <v/>
      </c>
      <c r="L105" s="446" t="str">
        <f t="shared" si="3"/>
        <v/>
      </c>
    </row>
    <row r="106" spans="11:12" ht="22.75" customHeight="1">
      <c r="K106" s="446" t="str">
        <f t="shared" si="2"/>
        <v/>
      </c>
      <c r="L106" s="446" t="str">
        <f t="shared" si="3"/>
        <v/>
      </c>
    </row>
    <row r="107" spans="11:12" ht="22.75" customHeight="1">
      <c r="K107" s="446" t="str">
        <f t="shared" si="2"/>
        <v/>
      </c>
      <c r="L107" s="446" t="str">
        <f t="shared" si="3"/>
        <v/>
      </c>
    </row>
    <row r="108" spans="11:12" ht="22.75" customHeight="1">
      <c r="K108" s="446" t="str">
        <f t="shared" si="2"/>
        <v/>
      </c>
      <c r="L108" s="446" t="str">
        <f t="shared" si="3"/>
        <v/>
      </c>
    </row>
    <row r="109" spans="11:12" ht="22.75" customHeight="1">
      <c r="K109" s="446" t="str">
        <f t="shared" si="2"/>
        <v/>
      </c>
      <c r="L109" s="446" t="str">
        <f t="shared" si="3"/>
        <v/>
      </c>
    </row>
    <row r="110" spans="11:12" ht="22.75" customHeight="1">
      <c r="K110" s="446" t="str">
        <f t="shared" si="2"/>
        <v/>
      </c>
      <c r="L110" s="446" t="str">
        <f t="shared" si="3"/>
        <v/>
      </c>
    </row>
    <row r="111" spans="11:12" ht="22.75" customHeight="1">
      <c r="K111" s="446" t="str">
        <f t="shared" si="2"/>
        <v/>
      </c>
      <c r="L111" s="446" t="str">
        <f t="shared" si="3"/>
        <v/>
      </c>
    </row>
    <row r="112" spans="11:12" ht="22.75" customHeight="1">
      <c r="K112" s="446" t="str">
        <f t="shared" si="2"/>
        <v/>
      </c>
      <c r="L112" s="446" t="str">
        <f t="shared" si="3"/>
        <v/>
      </c>
    </row>
    <row r="113" spans="11:12" ht="22.75" customHeight="1">
      <c r="K113" s="446" t="str">
        <f t="shared" si="2"/>
        <v/>
      </c>
      <c r="L113" s="446" t="str">
        <f t="shared" si="3"/>
        <v/>
      </c>
    </row>
    <row r="114" spans="11:12" ht="22.75" customHeight="1">
      <c r="K114" s="446" t="str">
        <f t="shared" si="2"/>
        <v/>
      </c>
      <c r="L114" s="446" t="str">
        <f t="shared" si="3"/>
        <v/>
      </c>
    </row>
    <row r="115" spans="11:12" ht="22.75" customHeight="1">
      <c r="K115" s="446" t="str">
        <f t="shared" si="2"/>
        <v/>
      </c>
      <c r="L115" s="446" t="str">
        <f t="shared" si="3"/>
        <v/>
      </c>
    </row>
    <row r="116" spans="11:12" ht="22.75" customHeight="1">
      <c r="K116" s="446" t="str">
        <f t="shared" si="2"/>
        <v/>
      </c>
      <c r="L116" s="446" t="str">
        <f t="shared" si="3"/>
        <v/>
      </c>
    </row>
    <row r="117" spans="11:12" ht="22.75" customHeight="1">
      <c r="K117" s="446" t="str">
        <f t="shared" si="2"/>
        <v/>
      </c>
      <c r="L117" s="446" t="str">
        <f t="shared" si="3"/>
        <v/>
      </c>
    </row>
    <row r="118" spans="11:12" ht="22.75" customHeight="1">
      <c r="K118" s="446" t="str">
        <f t="shared" si="2"/>
        <v/>
      </c>
      <c r="L118" s="446" t="str">
        <f t="shared" si="3"/>
        <v/>
      </c>
    </row>
    <row r="119" spans="11:12" ht="22.75" customHeight="1">
      <c r="K119" s="446" t="str">
        <f t="shared" si="2"/>
        <v/>
      </c>
      <c r="L119" s="446" t="str">
        <f t="shared" si="3"/>
        <v/>
      </c>
    </row>
    <row r="120" spans="11:12" ht="22.75" customHeight="1">
      <c r="K120" s="446" t="str">
        <f t="shared" si="2"/>
        <v/>
      </c>
      <c r="L120" s="446" t="str">
        <f t="shared" si="3"/>
        <v/>
      </c>
    </row>
    <row r="121" spans="11:12" ht="22.75" customHeight="1">
      <c r="K121" s="446" t="str">
        <f t="shared" si="2"/>
        <v/>
      </c>
      <c r="L121" s="446" t="str">
        <f t="shared" si="3"/>
        <v/>
      </c>
    </row>
    <row r="122" spans="11:12" ht="22.75" customHeight="1">
      <c r="K122" s="446" t="str">
        <f t="shared" si="2"/>
        <v/>
      </c>
      <c r="L122" s="446" t="str">
        <f t="shared" si="3"/>
        <v/>
      </c>
    </row>
    <row r="123" spans="11:12" ht="22.75" customHeight="1">
      <c r="K123" s="446" t="str">
        <f t="shared" si="2"/>
        <v/>
      </c>
      <c r="L123" s="446" t="str">
        <f t="shared" si="3"/>
        <v/>
      </c>
    </row>
    <row r="124" spans="11:12" ht="22.75" customHeight="1">
      <c r="K124" s="446" t="str">
        <f t="shared" si="2"/>
        <v/>
      </c>
      <c r="L124" s="446" t="str">
        <f t="shared" si="3"/>
        <v/>
      </c>
    </row>
    <row r="125" spans="11:12" ht="22.75" customHeight="1">
      <c r="K125" s="446" t="str">
        <f t="shared" si="2"/>
        <v/>
      </c>
      <c r="L125" s="446" t="str">
        <f t="shared" si="3"/>
        <v/>
      </c>
    </row>
    <row r="126" spans="11:12" ht="22.75" customHeight="1">
      <c r="K126" s="446" t="str">
        <f t="shared" si="2"/>
        <v/>
      </c>
      <c r="L126" s="446" t="str">
        <f t="shared" si="3"/>
        <v/>
      </c>
    </row>
    <row r="127" spans="11:12" ht="22.75" customHeight="1">
      <c r="K127" s="446" t="str">
        <f t="shared" si="2"/>
        <v/>
      </c>
      <c r="L127" s="446" t="str">
        <f t="shared" si="3"/>
        <v/>
      </c>
    </row>
    <row r="128" spans="11:12" ht="22.75" customHeight="1">
      <c r="K128" s="446" t="str">
        <f t="shared" si="2"/>
        <v/>
      </c>
      <c r="L128" s="446" t="str">
        <f t="shared" si="3"/>
        <v/>
      </c>
    </row>
    <row r="129" spans="11:12" ht="22.75" customHeight="1">
      <c r="K129" s="446" t="str">
        <f t="shared" ref="K129:K192" si="4">IF(A129="","",ROW())</f>
        <v/>
      </c>
      <c r="L129" s="446" t="str">
        <f t="shared" ref="L129:L192" si="5">IFERROR(INDEX($A$1:$A$1000,SMALL($K$1:$K$1000,ROW(A129))),"")</f>
        <v/>
      </c>
    </row>
    <row r="130" spans="11:12" ht="22.75" customHeight="1">
      <c r="K130" s="446" t="str">
        <f t="shared" si="4"/>
        <v/>
      </c>
      <c r="L130" s="446" t="str">
        <f t="shared" si="5"/>
        <v/>
      </c>
    </row>
    <row r="131" spans="11:12" ht="22.75" customHeight="1">
      <c r="K131" s="446" t="str">
        <f t="shared" si="4"/>
        <v/>
      </c>
      <c r="L131" s="446" t="str">
        <f t="shared" si="5"/>
        <v/>
      </c>
    </row>
    <row r="132" spans="11:12" ht="22.75" customHeight="1">
      <c r="K132" s="446" t="str">
        <f t="shared" si="4"/>
        <v/>
      </c>
      <c r="L132" s="446" t="str">
        <f t="shared" si="5"/>
        <v/>
      </c>
    </row>
    <row r="133" spans="11:12" ht="22.75" customHeight="1">
      <c r="K133" s="446" t="str">
        <f t="shared" si="4"/>
        <v/>
      </c>
      <c r="L133" s="446" t="str">
        <f t="shared" si="5"/>
        <v/>
      </c>
    </row>
    <row r="134" spans="11:12" ht="22.75" customHeight="1">
      <c r="K134" s="446" t="str">
        <f t="shared" si="4"/>
        <v/>
      </c>
      <c r="L134" s="446" t="str">
        <f t="shared" si="5"/>
        <v/>
      </c>
    </row>
    <row r="135" spans="11:12" ht="22.75" customHeight="1">
      <c r="K135" s="446" t="str">
        <f t="shared" si="4"/>
        <v/>
      </c>
      <c r="L135" s="446" t="str">
        <f t="shared" si="5"/>
        <v/>
      </c>
    </row>
    <row r="136" spans="11:12" ht="22.75" customHeight="1">
      <c r="K136" s="446" t="str">
        <f t="shared" si="4"/>
        <v/>
      </c>
      <c r="L136" s="446" t="str">
        <f t="shared" si="5"/>
        <v/>
      </c>
    </row>
    <row r="137" spans="11:12" ht="22.75" customHeight="1">
      <c r="K137" s="446" t="str">
        <f t="shared" si="4"/>
        <v/>
      </c>
      <c r="L137" s="446" t="str">
        <f t="shared" si="5"/>
        <v/>
      </c>
    </row>
    <row r="138" spans="11:12" ht="22.75" customHeight="1">
      <c r="K138" s="446" t="str">
        <f t="shared" si="4"/>
        <v/>
      </c>
      <c r="L138" s="446" t="str">
        <f t="shared" si="5"/>
        <v/>
      </c>
    </row>
    <row r="139" spans="11:12" ht="22.75" customHeight="1">
      <c r="K139" s="446" t="str">
        <f t="shared" si="4"/>
        <v/>
      </c>
      <c r="L139" s="446" t="str">
        <f t="shared" si="5"/>
        <v/>
      </c>
    </row>
    <row r="140" spans="11:12" ht="22.75" customHeight="1">
      <c r="K140" s="446" t="str">
        <f t="shared" si="4"/>
        <v/>
      </c>
      <c r="L140" s="446" t="str">
        <f t="shared" si="5"/>
        <v/>
      </c>
    </row>
    <row r="141" spans="11:12" ht="22.75" customHeight="1">
      <c r="K141" s="446" t="str">
        <f t="shared" si="4"/>
        <v/>
      </c>
      <c r="L141" s="446" t="str">
        <f t="shared" si="5"/>
        <v/>
      </c>
    </row>
    <row r="142" spans="11:12" ht="22.75" customHeight="1">
      <c r="K142" s="446" t="str">
        <f t="shared" si="4"/>
        <v/>
      </c>
      <c r="L142" s="446" t="str">
        <f t="shared" si="5"/>
        <v/>
      </c>
    </row>
    <row r="143" spans="11:12" ht="22.75" customHeight="1">
      <c r="K143" s="446" t="str">
        <f t="shared" si="4"/>
        <v/>
      </c>
      <c r="L143" s="446" t="str">
        <f t="shared" si="5"/>
        <v/>
      </c>
    </row>
    <row r="144" spans="11:12" ht="22.75" customHeight="1">
      <c r="K144" s="446" t="str">
        <f t="shared" si="4"/>
        <v/>
      </c>
      <c r="L144" s="446" t="str">
        <f t="shared" si="5"/>
        <v/>
      </c>
    </row>
    <row r="145" spans="11:12" ht="22.75" customHeight="1">
      <c r="K145" s="446" t="str">
        <f t="shared" si="4"/>
        <v/>
      </c>
      <c r="L145" s="446" t="str">
        <f t="shared" si="5"/>
        <v/>
      </c>
    </row>
    <row r="146" spans="11:12" ht="22.75" customHeight="1">
      <c r="K146" s="446" t="str">
        <f t="shared" si="4"/>
        <v/>
      </c>
      <c r="L146" s="446" t="str">
        <f t="shared" si="5"/>
        <v/>
      </c>
    </row>
    <row r="147" spans="11:12" ht="22.75" customHeight="1">
      <c r="K147" s="446" t="str">
        <f t="shared" si="4"/>
        <v/>
      </c>
      <c r="L147" s="446" t="str">
        <f t="shared" si="5"/>
        <v/>
      </c>
    </row>
    <row r="148" spans="11:12" ht="22.75" customHeight="1">
      <c r="K148" s="446" t="str">
        <f t="shared" si="4"/>
        <v/>
      </c>
      <c r="L148" s="446" t="str">
        <f t="shared" si="5"/>
        <v/>
      </c>
    </row>
    <row r="149" spans="11:12" ht="22.75" customHeight="1">
      <c r="K149" s="446" t="str">
        <f t="shared" si="4"/>
        <v/>
      </c>
      <c r="L149" s="446" t="str">
        <f t="shared" si="5"/>
        <v/>
      </c>
    </row>
    <row r="150" spans="11:12" ht="22.75" customHeight="1">
      <c r="K150" s="446" t="str">
        <f t="shared" si="4"/>
        <v/>
      </c>
      <c r="L150" s="446" t="str">
        <f t="shared" si="5"/>
        <v/>
      </c>
    </row>
    <row r="151" spans="11:12" ht="22.75" customHeight="1">
      <c r="K151" s="446" t="str">
        <f t="shared" si="4"/>
        <v/>
      </c>
      <c r="L151" s="446" t="str">
        <f t="shared" si="5"/>
        <v/>
      </c>
    </row>
    <row r="152" spans="11:12" ht="22.75" customHeight="1">
      <c r="K152" s="446" t="str">
        <f t="shared" si="4"/>
        <v/>
      </c>
      <c r="L152" s="446" t="str">
        <f t="shared" si="5"/>
        <v/>
      </c>
    </row>
    <row r="153" spans="11:12" ht="22.75" customHeight="1">
      <c r="K153" s="446" t="str">
        <f t="shared" si="4"/>
        <v/>
      </c>
      <c r="L153" s="446" t="str">
        <f t="shared" si="5"/>
        <v/>
      </c>
    </row>
    <row r="154" spans="11:12" ht="22.75" customHeight="1">
      <c r="K154" s="446" t="str">
        <f t="shared" si="4"/>
        <v/>
      </c>
      <c r="L154" s="446" t="str">
        <f t="shared" si="5"/>
        <v/>
      </c>
    </row>
    <row r="155" spans="11:12" ht="22.75" customHeight="1">
      <c r="K155" s="446" t="str">
        <f t="shared" si="4"/>
        <v/>
      </c>
      <c r="L155" s="446" t="str">
        <f t="shared" si="5"/>
        <v/>
      </c>
    </row>
    <row r="156" spans="11:12" ht="22.75" customHeight="1">
      <c r="K156" s="446" t="str">
        <f t="shared" si="4"/>
        <v/>
      </c>
      <c r="L156" s="446" t="str">
        <f t="shared" si="5"/>
        <v/>
      </c>
    </row>
    <row r="157" spans="11:12" ht="22.75" customHeight="1">
      <c r="K157" s="446" t="str">
        <f t="shared" si="4"/>
        <v/>
      </c>
      <c r="L157" s="446" t="str">
        <f t="shared" si="5"/>
        <v/>
      </c>
    </row>
    <row r="158" spans="11:12" ht="22.75" customHeight="1">
      <c r="K158" s="446" t="str">
        <f t="shared" si="4"/>
        <v/>
      </c>
      <c r="L158" s="446" t="str">
        <f t="shared" si="5"/>
        <v/>
      </c>
    </row>
    <row r="159" spans="11:12" ht="22.75" customHeight="1">
      <c r="K159" s="446" t="str">
        <f t="shared" si="4"/>
        <v/>
      </c>
      <c r="L159" s="446" t="str">
        <f t="shared" si="5"/>
        <v/>
      </c>
    </row>
    <row r="160" spans="11:12" ht="22.75" customHeight="1">
      <c r="K160" s="446" t="str">
        <f t="shared" si="4"/>
        <v/>
      </c>
      <c r="L160" s="446" t="str">
        <f t="shared" si="5"/>
        <v/>
      </c>
    </row>
    <row r="161" spans="11:12" ht="22.75" customHeight="1">
      <c r="K161" s="446" t="str">
        <f t="shared" si="4"/>
        <v/>
      </c>
      <c r="L161" s="446" t="str">
        <f t="shared" si="5"/>
        <v/>
      </c>
    </row>
    <row r="162" spans="11:12" ht="22.75" customHeight="1">
      <c r="K162" s="446" t="str">
        <f t="shared" si="4"/>
        <v/>
      </c>
      <c r="L162" s="446" t="str">
        <f t="shared" si="5"/>
        <v/>
      </c>
    </row>
    <row r="163" spans="11:12" ht="22.75" customHeight="1">
      <c r="K163" s="446" t="str">
        <f t="shared" si="4"/>
        <v/>
      </c>
      <c r="L163" s="446" t="str">
        <f t="shared" si="5"/>
        <v/>
      </c>
    </row>
    <row r="164" spans="11:12" ht="22.75" customHeight="1">
      <c r="K164" s="446" t="str">
        <f t="shared" si="4"/>
        <v/>
      </c>
      <c r="L164" s="446" t="str">
        <f t="shared" si="5"/>
        <v/>
      </c>
    </row>
    <row r="165" spans="11:12" ht="22.75" customHeight="1">
      <c r="K165" s="446" t="str">
        <f t="shared" si="4"/>
        <v/>
      </c>
      <c r="L165" s="446" t="str">
        <f t="shared" si="5"/>
        <v/>
      </c>
    </row>
    <row r="166" spans="11:12" ht="22.75" customHeight="1">
      <c r="K166" s="446" t="str">
        <f t="shared" si="4"/>
        <v/>
      </c>
      <c r="L166" s="446" t="str">
        <f t="shared" si="5"/>
        <v/>
      </c>
    </row>
    <row r="167" spans="11:12" ht="22.75" customHeight="1">
      <c r="K167" s="446" t="str">
        <f t="shared" si="4"/>
        <v/>
      </c>
      <c r="L167" s="446" t="str">
        <f t="shared" si="5"/>
        <v/>
      </c>
    </row>
    <row r="168" spans="11:12" ht="22.75" customHeight="1">
      <c r="K168" s="446" t="str">
        <f t="shared" si="4"/>
        <v/>
      </c>
      <c r="L168" s="446" t="str">
        <f t="shared" si="5"/>
        <v/>
      </c>
    </row>
    <row r="169" spans="11:12" ht="22.75" customHeight="1">
      <c r="K169" s="446" t="str">
        <f t="shared" si="4"/>
        <v/>
      </c>
      <c r="L169" s="446" t="str">
        <f t="shared" si="5"/>
        <v/>
      </c>
    </row>
    <row r="170" spans="11:12" ht="22.75" customHeight="1">
      <c r="K170" s="446" t="str">
        <f t="shared" si="4"/>
        <v/>
      </c>
      <c r="L170" s="446" t="str">
        <f t="shared" si="5"/>
        <v/>
      </c>
    </row>
    <row r="171" spans="11:12" ht="22.75" customHeight="1">
      <c r="K171" s="446" t="str">
        <f t="shared" si="4"/>
        <v/>
      </c>
      <c r="L171" s="446" t="str">
        <f t="shared" si="5"/>
        <v/>
      </c>
    </row>
    <row r="172" spans="11:12" ht="22.75" customHeight="1">
      <c r="K172" s="446" t="str">
        <f t="shared" si="4"/>
        <v/>
      </c>
      <c r="L172" s="446" t="str">
        <f t="shared" si="5"/>
        <v/>
      </c>
    </row>
    <row r="173" spans="11:12" ht="22.75" customHeight="1">
      <c r="K173" s="446" t="str">
        <f t="shared" si="4"/>
        <v/>
      </c>
      <c r="L173" s="446" t="str">
        <f t="shared" si="5"/>
        <v/>
      </c>
    </row>
    <row r="174" spans="11:12" ht="22.75" customHeight="1">
      <c r="K174" s="446" t="str">
        <f t="shared" si="4"/>
        <v/>
      </c>
      <c r="L174" s="446" t="str">
        <f t="shared" si="5"/>
        <v/>
      </c>
    </row>
    <row r="175" spans="11:12" ht="22.75" customHeight="1">
      <c r="K175" s="446" t="str">
        <f t="shared" si="4"/>
        <v/>
      </c>
      <c r="L175" s="446" t="str">
        <f t="shared" si="5"/>
        <v/>
      </c>
    </row>
    <row r="176" spans="11:12" ht="22.75" customHeight="1">
      <c r="K176" s="446" t="str">
        <f t="shared" si="4"/>
        <v/>
      </c>
      <c r="L176" s="446" t="str">
        <f t="shared" si="5"/>
        <v/>
      </c>
    </row>
    <row r="177" spans="11:12" ht="22.75" customHeight="1">
      <c r="K177" s="446" t="str">
        <f t="shared" si="4"/>
        <v/>
      </c>
      <c r="L177" s="446" t="str">
        <f t="shared" si="5"/>
        <v/>
      </c>
    </row>
    <row r="178" spans="11:12" ht="22.75" customHeight="1">
      <c r="K178" s="446" t="str">
        <f t="shared" si="4"/>
        <v/>
      </c>
      <c r="L178" s="446" t="str">
        <f t="shared" si="5"/>
        <v/>
      </c>
    </row>
    <row r="179" spans="11:12" ht="22.75" customHeight="1">
      <c r="K179" s="446" t="str">
        <f t="shared" si="4"/>
        <v/>
      </c>
      <c r="L179" s="446" t="str">
        <f t="shared" si="5"/>
        <v/>
      </c>
    </row>
    <row r="180" spans="11:12" ht="22.75" customHeight="1">
      <c r="K180" s="446" t="str">
        <f t="shared" si="4"/>
        <v/>
      </c>
      <c r="L180" s="446" t="str">
        <f t="shared" si="5"/>
        <v/>
      </c>
    </row>
    <row r="181" spans="11:12" ht="22.75" customHeight="1">
      <c r="K181" s="446" t="str">
        <f t="shared" si="4"/>
        <v/>
      </c>
      <c r="L181" s="446" t="str">
        <f t="shared" si="5"/>
        <v/>
      </c>
    </row>
    <row r="182" spans="11:12" ht="22.75" customHeight="1">
      <c r="K182" s="446" t="str">
        <f t="shared" si="4"/>
        <v/>
      </c>
      <c r="L182" s="446" t="str">
        <f t="shared" si="5"/>
        <v/>
      </c>
    </row>
    <row r="183" spans="11:12" ht="22.75" customHeight="1">
      <c r="K183" s="446" t="str">
        <f t="shared" si="4"/>
        <v/>
      </c>
      <c r="L183" s="446" t="str">
        <f t="shared" si="5"/>
        <v/>
      </c>
    </row>
    <row r="184" spans="11:12" ht="22.75" customHeight="1">
      <c r="K184" s="446" t="str">
        <f t="shared" si="4"/>
        <v/>
      </c>
      <c r="L184" s="446" t="str">
        <f t="shared" si="5"/>
        <v/>
      </c>
    </row>
    <row r="185" spans="11:12" ht="22.75" customHeight="1">
      <c r="K185" s="446" t="str">
        <f t="shared" si="4"/>
        <v/>
      </c>
      <c r="L185" s="446" t="str">
        <f t="shared" si="5"/>
        <v/>
      </c>
    </row>
    <row r="186" spans="11:12" ht="22.75" customHeight="1">
      <c r="K186" s="446" t="str">
        <f t="shared" si="4"/>
        <v/>
      </c>
      <c r="L186" s="446" t="str">
        <f t="shared" si="5"/>
        <v/>
      </c>
    </row>
    <row r="187" spans="11:12" ht="22.75" customHeight="1">
      <c r="K187" s="446" t="str">
        <f t="shared" si="4"/>
        <v/>
      </c>
      <c r="L187" s="446" t="str">
        <f t="shared" si="5"/>
        <v/>
      </c>
    </row>
    <row r="188" spans="11:12" ht="22.75" customHeight="1">
      <c r="K188" s="446" t="str">
        <f t="shared" si="4"/>
        <v/>
      </c>
      <c r="L188" s="446" t="str">
        <f t="shared" si="5"/>
        <v/>
      </c>
    </row>
    <row r="189" spans="11:12" ht="22.75" customHeight="1">
      <c r="K189" s="446" t="str">
        <f t="shared" si="4"/>
        <v/>
      </c>
      <c r="L189" s="446" t="str">
        <f t="shared" si="5"/>
        <v/>
      </c>
    </row>
    <row r="190" spans="11:12" ht="22.75" customHeight="1">
      <c r="K190" s="446" t="str">
        <f t="shared" si="4"/>
        <v/>
      </c>
      <c r="L190" s="446" t="str">
        <f t="shared" si="5"/>
        <v/>
      </c>
    </row>
    <row r="191" spans="11:12" ht="22.75" customHeight="1">
      <c r="K191" s="446" t="str">
        <f t="shared" si="4"/>
        <v/>
      </c>
      <c r="L191" s="446" t="str">
        <f t="shared" si="5"/>
        <v/>
      </c>
    </row>
    <row r="192" spans="11:12" ht="22.75" customHeight="1">
      <c r="K192" s="446" t="str">
        <f t="shared" si="4"/>
        <v/>
      </c>
      <c r="L192" s="446" t="str">
        <f t="shared" si="5"/>
        <v/>
      </c>
    </row>
    <row r="193" spans="11:12" ht="22.75" customHeight="1">
      <c r="K193" s="446" t="str">
        <f t="shared" ref="K193:K256" si="6">IF(A193="","",ROW())</f>
        <v/>
      </c>
      <c r="L193" s="446" t="str">
        <f t="shared" ref="L193:L256" si="7">IFERROR(INDEX($A$1:$A$1000,SMALL($K$1:$K$1000,ROW(A193))),"")</f>
        <v/>
      </c>
    </row>
    <row r="194" spans="11:12" ht="22.75" customHeight="1">
      <c r="K194" s="446" t="str">
        <f t="shared" si="6"/>
        <v/>
      </c>
      <c r="L194" s="446" t="str">
        <f t="shared" si="7"/>
        <v/>
      </c>
    </row>
    <row r="195" spans="11:12" ht="22.75" customHeight="1">
      <c r="K195" s="446" t="str">
        <f t="shared" si="6"/>
        <v/>
      </c>
      <c r="L195" s="446" t="str">
        <f t="shared" si="7"/>
        <v/>
      </c>
    </row>
    <row r="196" spans="11:12" ht="22.75" customHeight="1">
      <c r="K196" s="446" t="str">
        <f t="shared" si="6"/>
        <v/>
      </c>
      <c r="L196" s="446" t="str">
        <f t="shared" si="7"/>
        <v/>
      </c>
    </row>
    <row r="197" spans="11:12" ht="22.75" customHeight="1">
      <c r="K197" s="446" t="str">
        <f t="shared" si="6"/>
        <v/>
      </c>
      <c r="L197" s="446" t="str">
        <f t="shared" si="7"/>
        <v/>
      </c>
    </row>
    <row r="198" spans="11:12" ht="22.75" customHeight="1">
      <c r="K198" s="446" t="str">
        <f t="shared" si="6"/>
        <v/>
      </c>
      <c r="L198" s="446" t="str">
        <f t="shared" si="7"/>
        <v/>
      </c>
    </row>
    <row r="199" spans="11:12" ht="22.75" customHeight="1">
      <c r="K199" s="446" t="str">
        <f t="shared" si="6"/>
        <v/>
      </c>
      <c r="L199" s="446" t="str">
        <f t="shared" si="7"/>
        <v/>
      </c>
    </row>
    <row r="200" spans="11:12" ht="22.75" customHeight="1">
      <c r="K200" s="446" t="str">
        <f t="shared" si="6"/>
        <v/>
      </c>
      <c r="L200" s="446" t="str">
        <f t="shared" si="7"/>
        <v/>
      </c>
    </row>
    <row r="201" spans="11:12" ht="22.75" customHeight="1">
      <c r="K201" s="446" t="str">
        <f t="shared" si="6"/>
        <v/>
      </c>
      <c r="L201" s="446" t="str">
        <f t="shared" si="7"/>
        <v/>
      </c>
    </row>
    <row r="202" spans="11:12" ht="22.75" customHeight="1">
      <c r="K202" s="446" t="str">
        <f t="shared" si="6"/>
        <v/>
      </c>
      <c r="L202" s="446" t="str">
        <f t="shared" si="7"/>
        <v/>
      </c>
    </row>
    <row r="203" spans="11:12" ht="22.75" customHeight="1">
      <c r="K203" s="446" t="str">
        <f t="shared" si="6"/>
        <v/>
      </c>
      <c r="L203" s="446" t="str">
        <f t="shared" si="7"/>
        <v/>
      </c>
    </row>
    <row r="204" spans="11:12" ht="22.75" customHeight="1">
      <c r="K204" s="446" t="str">
        <f t="shared" si="6"/>
        <v/>
      </c>
      <c r="L204" s="446" t="str">
        <f t="shared" si="7"/>
        <v/>
      </c>
    </row>
    <row r="205" spans="11:12" ht="22.75" customHeight="1">
      <c r="K205" s="446" t="str">
        <f t="shared" si="6"/>
        <v/>
      </c>
      <c r="L205" s="446" t="str">
        <f t="shared" si="7"/>
        <v/>
      </c>
    </row>
    <row r="206" spans="11:12" ht="22.75" customHeight="1">
      <c r="K206" s="446" t="str">
        <f t="shared" si="6"/>
        <v/>
      </c>
      <c r="L206" s="446" t="str">
        <f t="shared" si="7"/>
        <v/>
      </c>
    </row>
    <row r="207" spans="11:12" ht="22.75" customHeight="1">
      <c r="K207" s="446" t="str">
        <f t="shared" si="6"/>
        <v/>
      </c>
      <c r="L207" s="446" t="str">
        <f t="shared" si="7"/>
        <v/>
      </c>
    </row>
    <row r="208" spans="11:12" ht="22.75" customHeight="1">
      <c r="K208" s="446" t="str">
        <f t="shared" si="6"/>
        <v/>
      </c>
      <c r="L208" s="446" t="str">
        <f t="shared" si="7"/>
        <v/>
      </c>
    </row>
    <row r="209" spans="11:12" ht="22.75" customHeight="1">
      <c r="K209" s="446" t="str">
        <f t="shared" si="6"/>
        <v/>
      </c>
      <c r="L209" s="446" t="str">
        <f t="shared" si="7"/>
        <v/>
      </c>
    </row>
    <row r="210" spans="11:12" ht="22.75" customHeight="1">
      <c r="K210" s="446" t="str">
        <f t="shared" si="6"/>
        <v/>
      </c>
      <c r="L210" s="446" t="str">
        <f t="shared" si="7"/>
        <v/>
      </c>
    </row>
    <row r="211" spans="11:12" ht="22.75" customHeight="1">
      <c r="K211" s="446" t="str">
        <f t="shared" si="6"/>
        <v/>
      </c>
      <c r="L211" s="446" t="str">
        <f t="shared" si="7"/>
        <v/>
      </c>
    </row>
    <row r="212" spans="11:12" ht="22.75" customHeight="1">
      <c r="K212" s="446" t="str">
        <f t="shared" si="6"/>
        <v/>
      </c>
      <c r="L212" s="446" t="str">
        <f t="shared" si="7"/>
        <v/>
      </c>
    </row>
    <row r="213" spans="11:12" ht="22.75" customHeight="1">
      <c r="K213" s="446" t="str">
        <f t="shared" si="6"/>
        <v/>
      </c>
      <c r="L213" s="446" t="str">
        <f t="shared" si="7"/>
        <v/>
      </c>
    </row>
    <row r="214" spans="11:12" ht="22.75" customHeight="1">
      <c r="K214" s="446" t="str">
        <f t="shared" si="6"/>
        <v/>
      </c>
      <c r="L214" s="446" t="str">
        <f t="shared" si="7"/>
        <v/>
      </c>
    </row>
    <row r="215" spans="11:12" ht="22.75" customHeight="1">
      <c r="K215" s="446" t="str">
        <f t="shared" si="6"/>
        <v/>
      </c>
      <c r="L215" s="446" t="str">
        <f t="shared" si="7"/>
        <v/>
      </c>
    </row>
    <row r="216" spans="11:12" ht="22.75" customHeight="1">
      <c r="K216" s="446" t="str">
        <f t="shared" si="6"/>
        <v/>
      </c>
      <c r="L216" s="446" t="str">
        <f t="shared" si="7"/>
        <v/>
      </c>
    </row>
    <row r="217" spans="11:12" ht="22.75" customHeight="1">
      <c r="K217" s="446" t="str">
        <f t="shared" si="6"/>
        <v/>
      </c>
      <c r="L217" s="446" t="str">
        <f t="shared" si="7"/>
        <v/>
      </c>
    </row>
    <row r="218" spans="11:12" ht="22.75" customHeight="1">
      <c r="K218" s="446" t="str">
        <f t="shared" si="6"/>
        <v/>
      </c>
      <c r="L218" s="446" t="str">
        <f t="shared" si="7"/>
        <v/>
      </c>
    </row>
    <row r="219" spans="11:12" ht="22.75" customHeight="1">
      <c r="K219" s="446" t="str">
        <f t="shared" si="6"/>
        <v/>
      </c>
      <c r="L219" s="446" t="str">
        <f t="shared" si="7"/>
        <v/>
      </c>
    </row>
    <row r="220" spans="11:12" ht="22.75" customHeight="1">
      <c r="K220" s="446" t="str">
        <f t="shared" si="6"/>
        <v/>
      </c>
      <c r="L220" s="446" t="str">
        <f t="shared" si="7"/>
        <v/>
      </c>
    </row>
    <row r="221" spans="11:12" ht="22.75" customHeight="1">
      <c r="K221" s="446" t="str">
        <f t="shared" si="6"/>
        <v/>
      </c>
      <c r="L221" s="446" t="str">
        <f t="shared" si="7"/>
        <v/>
      </c>
    </row>
    <row r="222" spans="11:12" ht="22.75" customHeight="1">
      <c r="K222" s="446" t="str">
        <f t="shared" si="6"/>
        <v/>
      </c>
      <c r="L222" s="446" t="str">
        <f t="shared" si="7"/>
        <v/>
      </c>
    </row>
    <row r="223" spans="11:12" ht="22.75" customHeight="1">
      <c r="K223" s="446" t="str">
        <f t="shared" si="6"/>
        <v/>
      </c>
      <c r="L223" s="446" t="str">
        <f t="shared" si="7"/>
        <v/>
      </c>
    </row>
    <row r="224" spans="11:12" ht="22.75" customHeight="1">
      <c r="K224" s="446" t="str">
        <f t="shared" si="6"/>
        <v/>
      </c>
      <c r="L224" s="446" t="str">
        <f t="shared" si="7"/>
        <v/>
      </c>
    </row>
    <row r="225" spans="11:12" ht="22.75" customHeight="1">
      <c r="K225" s="446" t="str">
        <f t="shared" si="6"/>
        <v/>
      </c>
      <c r="L225" s="446" t="str">
        <f t="shared" si="7"/>
        <v/>
      </c>
    </row>
    <row r="226" spans="11:12" ht="22.75" customHeight="1">
      <c r="K226" s="446" t="str">
        <f t="shared" si="6"/>
        <v/>
      </c>
      <c r="L226" s="446" t="str">
        <f t="shared" si="7"/>
        <v/>
      </c>
    </row>
    <row r="227" spans="11:12" ht="22.75" customHeight="1">
      <c r="K227" s="446" t="str">
        <f t="shared" si="6"/>
        <v/>
      </c>
      <c r="L227" s="446" t="str">
        <f t="shared" si="7"/>
        <v/>
      </c>
    </row>
    <row r="228" spans="11:12" ht="22.75" customHeight="1">
      <c r="K228" s="446" t="str">
        <f t="shared" si="6"/>
        <v/>
      </c>
      <c r="L228" s="446" t="str">
        <f t="shared" si="7"/>
        <v/>
      </c>
    </row>
    <row r="229" spans="11:12" ht="22.75" customHeight="1">
      <c r="K229" s="446" t="str">
        <f t="shared" si="6"/>
        <v/>
      </c>
      <c r="L229" s="446" t="str">
        <f t="shared" si="7"/>
        <v/>
      </c>
    </row>
    <row r="230" spans="11:12" ht="22.75" customHeight="1">
      <c r="K230" s="446" t="str">
        <f t="shared" si="6"/>
        <v/>
      </c>
      <c r="L230" s="446" t="str">
        <f t="shared" si="7"/>
        <v/>
      </c>
    </row>
    <row r="231" spans="11:12" ht="22.75" customHeight="1">
      <c r="K231" s="446" t="str">
        <f t="shared" si="6"/>
        <v/>
      </c>
      <c r="L231" s="446" t="str">
        <f t="shared" si="7"/>
        <v/>
      </c>
    </row>
    <row r="232" spans="11:12" ht="22.75" customHeight="1">
      <c r="K232" s="446" t="str">
        <f t="shared" si="6"/>
        <v/>
      </c>
      <c r="L232" s="446" t="str">
        <f t="shared" si="7"/>
        <v/>
      </c>
    </row>
    <row r="233" spans="11:12" ht="22.75" customHeight="1">
      <c r="K233" s="446" t="str">
        <f t="shared" si="6"/>
        <v/>
      </c>
      <c r="L233" s="446" t="str">
        <f t="shared" si="7"/>
        <v/>
      </c>
    </row>
    <row r="234" spans="11:12" ht="22.75" customHeight="1">
      <c r="K234" s="446" t="str">
        <f t="shared" si="6"/>
        <v/>
      </c>
      <c r="L234" s="446" t="str">
        <f t="shared" si="7"/>
        <v/>
      </c>
    </row>
    <row r="235" spans="11:12" ht="22.75" customHeight="1">
      <c r="K235" s="446" t="str">
        <f t="shared" si="6"/>
        <v/>
      </c>
      <c r="L235" s="446" t="str">
        <f t="shared" si="7"/>
        <v/>
      </c>
    </row>
    <row r="236" spans="11:12" ht="22.75" customHeight="1">
      <c r="K236" s="446" t="str">
        <f t="shared" si="6"/>
        <v/>
      </c>
      <c r="L236" s="446" t="str">
        <f t="shared" si="7"/>
        <v/>
      </c>
    </row>
    <row r="237" spans="11:12" ht="22.75" customHeight="1">
      <c r="K237" s="446" t="str">
        <f t="shared" si="6"/>
        <v/>
      </c>
      <c r="L237" s="446" t="str">
        <f t="shared" si="7"/>
        <v/>
      </c>
    </row>
    <row r="238" spans="11:12" ht="22.75" customHeight="1">
      <c r="K238" s="446" t="str">
        <f t="shared" si="6"/>
        <v/>
      </c>
      <c r="L238" s="446" t="str">
        <f t="shared" si="7"/>
        <v/>
      </c>
    </row>
    <row r="239" spans="11:12" ht="22.75" customHeight="1">
      <c r="K239" s="446" t="str">
        <f t="shared" si="6"/>
        <v/>
      </c>
      <c r="L239" s="446" t="str">
        <f t="shared" si="7"/>
        <v/>
      </c>
    </row>
    <row r="240" spans="11:12" ht="22.75" customHeight="1">
      <c r="K240" s="446" t="str">
        <f t="shared" si="6"/>
        <v/>
      </c>
      <c r="L240" s="446" t="str">
        <f t="shared" si="7"/>
        <v/>
      </c>
    </row>
    <row r="241" spans="11:12" ht="22.75" customHeight="1">
      <c r="K241" s="446" t="str">
        <f t="shared" si="6"/>
        <v/>
      </c>
      <c r="L241" s="446" t="str">
        <f t="shared" si="7"/>
        <v/>
      </c>
    </row>
    <row r="242" spans="11:12" ht="22.75" customHeight="1">
      <c r="K242" s="446" t="str">
        <f t="shared" si="6"/>
        <v/>
      </c>
      <c r="L242" s="446" t="str">
        <f t="shared" si="7"/>
        <v/>
      </c>
    </row>
    <row r="243" spans="11:12" ht="22.75" customHeight="1">
      <c r="K243" s="446" t="str">
        <f t="shared" si="6"/>
        <v/>
      </c>
      <c r="L243" s="446" t="str">
        <f t="shared" si="7"/>
        <v/>
      </c>
    </row>
    <row r="244" spans="11:12" ht="22.75" customHeight="1">
      <c r="K244" s="446" t="str">
        <f t="shared" si="6"/>
        <v/>
      </c>
      <c r="L244" s="446" t="str">
        <f t="shared" si="7"/>
        <v/>
      </c>
    </row>
    <row r="245" spans="11:12" ht="22.75" customHeight="1">
      <c r="K245" s="446" t="str">
        <f t="shared" si="6"/>
        <v/>
      </c>
      <c r="L245" s="446" t="str">
        <f t="shared" si="7"/>
        <v/>
      </c>
    </row>
    <row r="246" spans="11:12" ht="22.75" customHeight="1">
      <c r="K246" s="446" t="str">
        <f t="shared" si="6"/>
        <v/>
      </c>
      <c r="L246" s="446" t="str">
        <f t="shared" si="7"/>
        <v/>
      </c>
    </row>
    <row r="247" spans="11:12" ht="22.75" customHeight="1">
      <c r="K247" s="446" t="str">
        <f t="shared" si="6"/>
        <v/>
      </c>
      <c r="L247" s="446" t="str">
        <f t="shared" si="7"/>
        <v/>
      </c>
    </row>
    <row r="248" spans="11:12" ht="22.75" customHeight="1">
      <c r="K248" s="446" t="str">
        <f t="shared" si="6"/>
        <v/>
      </c>
      <c r="L248" s="446" t="str">
        <f t="shared" si="7"/>
        <v/>
      </c>
    </row>
    <row r="249" spans="11:12" ht="22.75" customHeight="1">
      <c r="K249" s="446" t="str">
        <f t="shared" si="6"/>
        <v/>
      </c>
      <c r="L249" s="446" t="str">
        <f t="shared" si="7"/>
        <v/>
      </c>
    </row>
    <row r="250" spans="11:12" ht="22.75" customHeight="1">
      <c r="K250" s="446" t="str">
        <f t="shared" si="6"/>
        <v/>
      </c>
      <c r="L250" s="446" t="str">
        <f t="shared" si="7"/>
        <v/>
      </c>
    </row>
    <row r="251" spans="11:12" ht="22.75" customHeight="1">
      <c r="K251" s="446" t="str">
        <f t="shared" si="6"/>
        <v/>
      </c>
      <c r="L251" s="446" t="str">
        <f t="shared" si="7"/>
        <v/>
      </c>
    </row>
    <row r="252" spans="11:12" ht="22.75" customHeight="1">
      <c r="K252" s="446" t="str">
        <f t="shared" si="6"/>
        <v/>
      </c>
      <c r="L252" s="446" t="str">
        <f t="shared" si="7"/>
        <v/>
      </c>
    </row>
    <row r="253" spans="11:12" ht="22.75" customHeight="1">
      <c r="K253" s="446" t="str">
        <f t="shared" si="6"/>
        <v/>
      </c>
      <c r="L253" s="446" t="str">
        <f t="shared" si="7"/>
        <v/>
      </c>
    </row>
    <row r="254" spans="11:12" ht="22.75" customHeight="1">
      <c r="K254" s="446" t="str">
        <f t="shared" si="6"/>
        <v/>
      </c>
      <c r="L254" s="446" t="str">
        <f t="shared" si="7"/>
        <v/>
      </c>
    </row>
    <row r="255" spans="11:12" ht="22.75" customHeight="1">
      <c r="K255" s="446" t="str">
        <f t="shared" si="6"/>
        <v/>
      </c>
      <c r="L255" s="446" t="str">
        <f t="shared" si="7"/>
        <v/>
      </c>
    </row>
    <row r="256" spans="11:12" ht="22.75" customHeight="1">
      <c r="K256" s="446" t="str">
        <f t="shared" si="6"/>
        <v/>
      </c>
      <c r="L256" s="446" t="str">
        <f t="shared" si="7"/>
        <v/>
      </c>
    </row>
    <row r="257" spans="11:12" ht="22.75" customHeight="1">
      <c r="K257" s="446" t="str">
        <f t="shared" ref="K257:K320" si="8">IF(A257="","",ROW())</f>
        <v/>
      </c>
      <c r="L257" s="446" t="str">
        <f t="shared" ref="L257:L320" si="9">IFERROR(INDEX($A$1:$A$1000,SMALL($K$1:$K$1000,ROW(A257))),"")</f>
        <v/>
      </c>
    </row>
    <row r="258" spans="11:12" ht="22.75" customHeight="1">
      <c r="K258" s="446" t="str">
        <f t="shared" si="8"/>
        <v/>
      </c>
      <c r="L258" s="446" t="str">
        <f t="shared" si="9"/>
        <v/>
      </c>
    </row>
    <row r="259" spans="11:12" ht="22.75" customHeight="1">
      <c r="K259" s="446" t="str">
        <f t="shared" si="8"/>
        <v/>
      </c>
      <c r="L259" s="446" t="str">
        <f t="shared" si="9"/>
        <v/>
      </c>
    </row>
    <row r="260" spans="11:12" ht="22.75" customHeight="1">
      <c r="K260" s="446" t="str">
        <f t="shared" si="8"/>
        <v/>
      </c>
      <c r="L260" s="446" t="str">
        <f t="shared" si="9"/>
        <v/>
      </c>
    </row>
    <row r="261" spans="11:12" ht="22.75" customHeight="1">
      <c r="K261" s="446" t="str">
        <f t="shared" si="8"/>
        <v/>
      </c>
      <c r="L261" s="446" t="str">
        <f t="shared" si="9"/>
        <v/>
      </c>
    </row>
    <row r="262" spans="11:12" ht="22.75" customHeight="1">
      <c r="K262" s="446" t="str">
        <f t="shared" si="8"/>
        <v/>
      </c>
      <c r="L262" s="446" t="str">
        <f t="shared" si="9"/>
        <v/>
      </c>
    </row>
    <row r="263" spans="11:12" ht="22.75" customHeight="1">
      <c r="K263" s="446" t="str">
        <f t="shared" si="8"/>
        <v/>
      </c>
      <c r="L263" s="446" t="str">
        <f t="shared" si="9"/>
        <v/>
      </c>
    </row>
    <row r="264" spans="11:12" ht="22.75" customHeight="1">
      <c r="K264" s="446" t="str">
        <f t="shared" si="8"/>
        <v/>
      </c>
      <c r="L264" s="446" t="str">
        <f t="shared" si="9"/>
        <v/>
      </c>
    </row>
    <row r="265" spans="11:12" ht="22.75" customHeight="1">
      <c r="K265" s="446" t="str">
        <f t="shared" si="8"/>
        <v/>
      </c>
      <c r="L265" s="446" t="str">
        <f t="shared" si="9"/>
        <v/>
      </c>
    </row>
    <row r="266" spans="11:12" ht="22.75" customHeight="1">
      <c r="K266" s="446" t="str">
        <f t="shared" si="8"/>
        <v/>
      </c>
      <c r="L266" s="446" t="str">
        <f t="shared" si="9"/>
        <v/>
      </c>
    </row>
    <row r="267" spans="11:12" ht="22.75" customHeight="1">
      <c r="K267" s="446" t="str">
        <f t="shared" si="8"/>
        <v/>
      </c>
      <c r="L267" s="446" t="str">
        <f t="shared" si="9"/>
        <v/>
      </c>
    </row>
    <row r="268" spans="11:12" ht="22.75" customHeight="1">
      <c r="K268" s="446" t="str">
        <f t="shared" si="8"/>
        <v/>
      </c>
      <c r="L268" s="446" t="str">
        <f t="shared" si="9"/>
        <v/>
      </c>
    </row>
    <row r="269" spans="11:12" ht="22.75" customHeight="1">
      <c r="K269" s="446" t="str">
        <f t="shared" si="8"/>
        <v/>
      </c>
      <c r="L269" s="446" t="str">
        <f t="shared" si="9"/>
        <v/>
      </c>
    </row>
    <row r="270" spans="11:12" ht="22.75" customHeight="1">
      <c r="K270" s="446" t="str">
        <f t="shared" si="8"/>
        <v/>
      </c>
      <c r="L270" s="446" t="str">
        <f t="shared" si="9"/>
        <v/>
      </c>
    </row>
    <row r="271" spans="11:12" ht="22.75" customHeight="1">
      <c r="K271" s="446" t="str">
        <f t="shared" si="8"/>
        <v/>
      </c>
      <c r="L271" s="446" t="str">
        <f t="shared" si="9"/>
        <v/>
      </c>
    </row>
    <row r="272" spans="11:12" ht="22.75" customHeight="1">
      <c r="K272" s="446" t="str">
        <f t="shared" si="8"/>
        <v/>
      </c>
      <c r="L272" s="446" t="str">
        <f t="shared" si="9"/>
        <v/>
      </c>
    </row>
    <row r="273" spans="11:12" ht="22.75" customHeight="1">
      <c r="K273" s="446" t="str">
        <f t="shared" si="8"/>
        <v/>
      </c>
      <c r="L273" s="446" t="str">
        <f t="shared" si="9"/>
        <v/>
      </c>
    </row>
    <row r="274" spans="11:12" ht="22.75" customHeight="1">
      <c r="K274" s="446" t="str">
        <f t="shared" si="8"/>
        <v/>
      </c>
      <c r="L274" s="446" t="str">
        <f t="shared" si="9"/>
        <v/>
      </c>
    </row>
    <row r="275" spans="11:12" ht="22.75" customHeight="1">
      <c r="K275" s="446" t="str">
        <f t="shared" si="8"/>
        <v/>
      </c>
      <c r="L275" s="446" t="str">
        <f t="shared" si="9"/>
        <v/>
      </c>
    </row>
    <row r="276" spans="11:12" ht="22.75" customHeight="1">
      <c r="K276" s="446" t="str">
        <f t="shared" si="8"/>
        <v/>
      </c>
      <c r="L276" s="446" t="str">
        <f t="shared" si="9"/>
        <v/>
      </c>
    </row>
    <row r="277" spans="11:12" ht="22.75" customHeight="1">
      <c r="K277" s="446" t="str">
        <f t="shared" si="8"/>
        <v/>
      </c>
      <c r="L277" s="446" t="str">
        <f t="shared" si="9"/>
        <v/>
      </c>
    </row>
    <row r="278" spans="11:12" ht="22.75" customHeight="1">
      <c r="K278" s="446" t="str">
        <f t="shared" si="8"/>
        <v/>
      </c>
      <c r="L278" s="446" t="str">
        <f t="shared" si="9"/>
        <v/>
      </c>
    </row>
    <row r="279" spans="11:12" ht="22.75" customHeight="1">
      <c r="K279" s="446" t="str">
        <f t="shared" si="8"/>
        <v/>
      </c>
      <c r="L279" s="446" t="str">
        <f t="shared" si="9"/>
        <v/>
      </c>
    </row>
    <row r="280" spans="11:12" ht="22.75" customHeight="1">
      <c r="K280" s="446" t="str">
        <f t="shared" si="8"/>
        <v/>
      </c>
      <c r="L280" s="446" t="str">
        <f t="shared" si="9"/>
        <v/>
      </c>
    </row>
    <row r="281" spans="11:12" ht="22.75" customHeight="1">
      <c r="K281" s="446" t="str">
        <f t="shared" si="8"/>
        <v/>
      </c>
      <c r="L281" s="446" t="str">
        <f t="shared" si="9"/>
        <v/>
      </c>
    </row>
    <row r="282" spans="11:12" ht="22.75" customHeight="1">
      <c r="K282" s="446" t="str">
        <f t="shared" si="8"/>
        <v/>
      </c>
      <c r="L282" s="446" t="str">
        <f t="shared" si="9"/>
        <v/>
      </c>
    </row>
    <row r="283" spans="11:12" ht="22.75" customHeight="1">
      <c r="K283" s="446" t="str">
        <f t="shared" si="8"/>
        <v/>
      </c>
      <c r="L283" s="446" t="str">
        <f t="shared" si="9"/>
        <v/>
      </c>
    </row>
    <row r="284" spans="11:12" ht="22.75" customHeight="1">
      <c r="K284" s="446" t="str">
        <f t="shared" si="8"/>
        <v/>
      </c>
      <c r="L284" s="446" t="str">
        <f t="shared" si="9"/>
        <v/>
      </c>
    </row>
    <row r="285" spans="11:12" ht="22.75" customHeight="1">
      <c r="K285" s="446" t="str">
        <f t="shared" si="8"/>
        <v/>
      </c>
      <c r="L285" s="446" t="str">
        <f t="shared" si="9"/>
        <v/>
      </c>
    </row>
    <row r="286" spans="11:12" ht="22.75" customHeight="1">
      <c r="K286" s="446" t="str">
        <f t="shared" si="8"/>
        <v/>
      </c>
      <c r="L286" s="446" t="str">
        <f t="shared" si="9"/>
        <v/>
      </c>
    </row>
    <row r="287" spans="11:12" ht="22.75" customHeight="1">
      <c r="K287" s="446" t="str">
        <f t="shared" si="8"/>
        <v/>
      </c>
      <c r="L287" s="446" t="str">
        <f t="shared" si="9"/>
        <v/>
      </c>
    </row>
    <row r="288" spans="11:12" ht="22.75" customHeight="1">
      <c r="K288" s="446" t="str">
        <f t="shared" si="8"/>
        <v/>
      </c>
      <c r="L288" s="446" t="str">
        <f t="shared" si="9"/>
        <v/>
      </c>
    </row>
    <row r="289" spans="11:12" ht="22.75" customHeight="1">
      <c r="K289" s="446" t="str">
        <f t="shared" si="8"/>
        <v/>
      </c>
      <c r="L289" s="446" t="str">
        <f t="shared" si="9"/>
        <v/>
      </c>
    </row>
    <row r="290" spans="11:12" ht="22.75" customHeight="1">
      <c r="K290" s="446" t="str">
        <f t="shared" si="8"/>
        <v/>
      </c>
      <c r="L290" s="446" t="str">
        <f t="shared" si="9"/>
        <v/>
      </c>
    </row>
    <row r="291" spans="11:12" ht="22.75" customHeight="1">
      <c r="K291" s="446" t="str">
        <f t="shared" si="8"/>
        <v/>
      </c>
      <c r="L291" s="446" t="str">
        <f t="shared" si="9"/>
        <v/>
      </c>
    </row>
    <row r="292" spans="11:12" ht="22.75" customHeight="1">
      <c r="K292" s="446" t="str">
        <f t="shared" si="8"/>
        <v/>
      </c>
      <c r="L292" s="446" t="str">
        <f t="shared" si="9"/>
        <v/>
      </c>
    </row>
    <row r="293" spans="11:12" ht="22.75" customHeight="1">
      <c r="K293" s="446" t="str">
        <f t="shared" si="8"/>
        <v/>
      </c>
      <c r="L293" s="446" t="str">
        <f t="shared" si="9"/>
        <v/>
      </c>
    </row>
    <row r="294" spans="11:12" ht="22.75" customHeight="1">
      <c r="K294" s="446" t="str">
        <f t="shared" si="8"/>
        <v/>
      </c>
      <c r="L294" s="446" t="str">
        <f t="shared" si="9"/>
        <v/>
      </c>
    </row>
    <row r="295" spans="11:12" ht="22.75" customHeight="1">
      <c r="K295" s="446" t="str">
        <f t="shared" si="8"/>
        <v/>
      </c>
      <c r="L295" s="446" t="str">
        <f t="shared" si="9"/>
        <v/>
      </c>
    </row>
    <row r="296" spans="11:12" ht="22.75" customHeight="1">
      <c r="K296" s="446" t="str">
        <f t="shared" si="8"/>
        <v/>
      </c>
      <c r="L296" s="446" t="str">
        <f t="shared" si="9"/>
        <v/>
      </c>
    </row>
    <row r="297" spans="11:12" ht="22.75" customHeight="1">
      <c r="K297" s="446" t="str">
        <f t="shared" si="8"/>
        <v/>
      </c>
      <c r="L297" s="446" t="str">
        <f t="shared" si="9"/>
        <v/>
      </c>
    </row>
    <row r="298" spans="11:12" ht="22.75" customHeight="1">
      <c r="K298" s="446" t="str">
        <f t="shared" si="8"/>
        <v/>
      </c>
      <c r="L298" s="446" t="str">
        <f t="shared" si="9"/>
        <v/>
      </c>
    </row>
    <row r="299" spans="11:12" ht="22.75" customHeight="1">
      <c r="K299" s="446" t="str">
        <f t="shared" si="8"/>
        <v/>
      </c>
      <c r="L299" s="446" t="str">
        <f t="shared" si="9"/>
        <v/>
      </c>
    </row>
    <row r="300" spans="11:12" ht="22.75" customHeight="1">
      <c r="K300" s="446" t="str">
        <f t="shared" si="8"/>
        <v/>
      </c>
      <c r="L300" s="446" t="str">
        <f t="shared" si="9"/>
        <v/>
      </c>
    </row>
    <row r="301" spans="11:12" ht="22.75" customHeight="1">
      <c r="K301" s="446" t="str">
        <f t="shared" si="8"/>
        <v/>
      </c>
      <c r="L301" s="446" t="str">
        <f t="shared" si="9"/>
        <v/>
      </c>
    </row>
    <row r="302" spans="11:12" ht="22.75" customHeight="1">
      <c r="K302" s="446" t="str">
        <f t="shared" si="8"/>
        <v/>
      </c>
      <c r="L302" s="446" t="str">
        <f t="shared" si="9"/>
        <v/>
      </c>
    </row>
    <row r="303" spans="11:12" ht="22.75" customHeight="1">
      <c r="K303" s="446" t="str">
        <f t="shared" si="8"/>
        <v/>
      </c>
      <c r="L303" s="446" t="str">
        <f t="shared" si="9"/>
        <v/>
      </c>
    </row>
    <row r="304" spans="11:12" ht="22.75" customHeight="1">
      <c r="K304" s="446" t="str">
        <f t="shared" si="8"/>
        <v/>
      </c>
      <c r="L304" s="446" t="str">
        <f t="shared" si="9"/>
        <v/>
      </c>
    </row>
    <row r="305" spans="11:12" ht="22.75" customHeight="1">
      <c r="K305" s="446" t="str">
        <f t="shared" si="8"/>
        <v/>
      </c>
      <c r="L305" s="446" t="str">
        <f t="shared" si="9"/>
        <v/>
      </c>
    </row>
    <row r="306" spans="11:12" ht="22.75" customHeight="1">
      <c r="K306" s="446" t="str">
        <f t="shared" si="8"/>
        <v/>
      </c>
      <c r="L306" s="446" t="str">
        <f t="shared" si="9"/>
        <v/>
      </c>
    </row>
    <row r="307" spans="11:12" ht="22.75" customHeight="1">
      <c r="K307" s="446" t="str">
        <f t="shared" si="8"/>
        <v/>
      </c>
      <c r="L307" s="446" t="str">
        <f t="shared" si="9"/>
        <v/>
      </c>
    </row>
    <row r="308" spans="11:12" ht="22.75" customHeight="1">
      <c r="K308" s="446" t="str">
        <f t="shared" si="8"/>
        <v/>
      </c>
      <c r="L308" s="446" t="str">
        <f t="shared" si="9"/>
        <v/>
      </c>
    </row>
    <row r="309" spans="11:12" ht="22.75" customHeight="1">
      <c r="K309" s="446" t="str">
        <f t="shared" si="8"/>
        <v/>
      </c>
      <c r="L309" s="446" t="str">
        <f t="shared" si="9"/>
        <v/>
      </c>
    </row>
    <row r="310" spans="11:12" ht="22.75" customHeight="1">
      <c r="K310" s="446" t="str">
        <f t="shared" si="8"/>
        <v/>
      </c>
      <c r="L310" s="446" t="str">
        <f t="shared" si="9"/>
        <v/>
      </c>
    </row>
    <row r="311" spans="11:12" ht="22.75" customHeight="1">
      <c r="K311" s="446" t="str">
        <f t="shared" si="8"/>
        <v/>
      </c>
      <c r="L311" s="446" t="str">
        <f t="shared" si="9"/>
        <v/>
      </c>
    </row>
    <row r="312" spans="11:12" ht="22.75" customHeight="1">
      <c r="K312" s="446" t="str">
        <f t="shared" si="8"/>
        <v/>
      </c>
      <c r="L312" s="446" t="str">
        <f t="shared" si="9"/>
        <v/>
      </c>
    </row>
    <row r="313" spans="11:12" ht="22.75" customHeight="1">
      <c r="K313" s="446" t="str">
        <f t="shared" si="8"/>
        <v/>
      </c>
      <c r="L313" s="446" t="str">
        <f t="shared" si="9"/>
        <v/>
      </c>
    </row>
    <row r="314" spans="11:12" ht="22.75" customHeight="1">
      <c r="K314" s="446" t="str">
        <f t="shared" si="8"/>
        <v/>
      </c>
      <c r="L314" s="446" t="str">
        <f t="shared" si="9"/>
        <v/>
      </c>
    </row>
    <row r="315" spans="11:12" ht="22.75" customHeight="1">
      <c r="K315" s="446" t="str">
        <f t="shared" si="8"/>
        <v/>
      </c>
      <c r="L315" s="446" t="str">
        <f t="shared" si="9"/>
        <v/>
      </c>
    </row>
    <row r="316" spans="11:12" ht="22.75" customHeight="1">
      <c r="K316" s="446" t="str">
        <f t="shared" si="8"/>
        <v/>
      </c>
      <c r="L316" s="446" t="str">
        <f t="shared" si="9"/>
        <v/>
      </c>
    </row>
    <row r="317" spans="11:12" ht="22.75" customHeight="1">
      <c r="K317" s="446" t="str">
        <f t="shared" si="8"/>
        <v/>
      </c>
      <c r="L317" s="446" t="str">
        <f t="shared" si="9"/>
        <v/>
      </c>
    </row>
    <row r="318" spans="11:12" ht="22.75" customHeight="1">
      <c r="K318" s="446" t="str">
        <f t="shared" si="8"/>
        <v/>
      </c>
      <c r="L318" s="446" t="str">
        <f t="shared" si="9"/>
        <v/>
      </c>
    </row>
    <row r="319" spans="11:12" ht="22.75" customHeight="1">
      <c r="K319" s="446" t="str">
        <f t="shared" si="8"/>
        <v/>
      </c>
      <c r="L319" s="446" t="str">
        <f t="shared" si="9"/>
        <v/>
      </c>
    </row>
    <row r="320" spans="11:12" ht="22.75" customHeight="1">
      <c r="K320" s="446" t="str">
        <f t="shared" si="8"/>
        <v/>
      </c>
      <c r="L320" s="446" t="str">
        <f t="shared" si="9"/>
        <v/>
      </c>
    </row>
    <row r="321" spans="11:12" ht="22.75" customHeight="1">
      <c r="K321" s="446" t="str">
        <f t="shared" ref="K321:K384" si="10">IF(A321="","",ROW())</f>
        <v/>
      </c>
      <c r="L321" s="446" t="str">
        <f t="shared" ref="L321:L384" si="11">IFERROR(INDEX($A$1:$A$1000,SMALL($K$1:$K$1000,ROW(A321))),"")</f>
        <v/>
      </c>
    </row>
    <row r="322" spans="11:12" ht="22.75" customHeight="1">
      <c r="K322" s="446" t="str">
        <f t="shared" si="10"/>
        <v/>
      </c>
      <c r="L322" s="446" t="str">
        <f t="shared" si="11"/>
        <v/>
      </c>
    </row>
    <row r="323" spans="11:12" ht="22.75" customHeight="1">
      <c r="K323" s="446" t="str">
        <f t="shared" si="10"/>
        <v/>
      </c>
      <c r="L323" s="446" t="str">
        <f t="shared" si="11"/>
        <v/>
      </c>
    </row>
    <row r="324" spans="11:12" ht="22.75" customHeight="1">
      <c r="K324" s="446" t="str">
        <f t="shared" si="10"/>
        <v/>
      </c>
      <c r="L324" s="446" t="str">
        <f t="shared" si="11"/>
        <v/>
      </c>
    </row>
    <row r="325" spans="11:12" ht="22.75" customHeight="1">
      <c r="K325" s="446" t="str">
        <f t="shared" si="10"/>
        <v/>
      </c>
      <c r="L325" s="446" t="str">
        <f t="shared" si="11"/>
        <v/>
      </c>
    </row>
    <row r="326" spans="11:12" ht="22.75" customHeight="1">
      <c r="K326" s="446" t="str">
        <f t="shared" si="10"/>
        <v/>
      </c>
      <c r="L326" s="446" t="str">
        <f t="shared" si="11"/>
        <v/>
      </c>
    </row>
    <row r="327" spans="11:12" ht="22.75" customHeight="1">
      <c r="K327" s="446" t="str">
        <f t="shared" si="10"/>
        <v/>
      </c>
      <c r="L327" s="446" t="str">
        <f t="shared" si="11"/>
        <v/>
      </c>
    </row>
    <row r="328" spans="11:12" ht="22.75" customHeight="1">
      <c r="K328" s="446" t="str">
        <f t="shared" si="10"/>
        <v/>
      </c>
      <c r="L328" s="446" t="str">
        <f t="shared" si="11"/>
        <v/>
      </c>
    </row>
    <row r="329" spans="11:12" ht="22.75" customHeight="1">
      <c r="K329" s="446" t="str">
        <f t="shared" si="10"/>
        <v/>
      </c>
      <c r="L329" s="446" t="str">
        <f t="shared" si="11"/>
        <v/>
      </c>
    </row>
    <row r="330" spans="11:12" ht="22.75" customHeight="1">
      <c r="K330" s="446" t="str">
        <f t="shared" si="10"/>
        <v/>
      </c>
      <c r="L330" s="446" t="str">
        <f t="shared" si="11"/>
        <v/>
      </c>
    </row>
    <row r="331" spans="11:12" ht="22.75" customHeight="1">
      <c r="K331" s="446" t="str">
        <f t="shared" si="10"/>
        <v/>
      </c>
      <c r="L331" s="446" t="str">
        <f t="shared" si="11"/>
        <v/>
      </c>
    </row>
    <row r="332" spans="11:12" ht="22.75" customHeight="1">
      <c r="K332" s="446" t="str">
        <f t="shared" si="10"/>
        <v/>
      </c>
      <c r="L332" s="446" t="str">
        <f t="shared" si="11"/>
        <v/>
      </c>
    </row>
    <row r="333" spans="11:12" ht="22.75" customHeight="1">
      <c r="K333" s="446" t="str">
        <f t="shared" si="10"/>
        <v/>
      </c>
      <c r="L333" s="446" t="str">
        <f t="shared" si="11"/>
        <v/>
      </c>
    </row>
    <row r="334" spans="11:12" ht="22.75" customHeight="1">
      <c r="K334" s="446" t="str">
        <f t="shared" si="10"/>
        <v/>
      </c>
      <c r="L334" s="446" t="str">
        <f t="shared" si="11"/>
        <v/>
      </c>
    </row>
    <row r="335" spans="11:12" ht="22.75" customHeight="1">
      <c r="K335" s="446" t="str">
        <f t="shared" si="10"/>
        <v/>
      </c>
      <c r="L335" s="446" t="str">
        <f t="shared" si="11"/>
        <v/>
      </c>
    </row>
    <row r="336" spans="11:12" ht="22.75" customHeight="1">
      <c r="K336" s="446" t="str">
        <f t="shared" si="10"/>
        <v/>
      </c>
      <c r="L336" s="446" t="str">
        <f t="shared" si="11"/>
        <v/>
      </c>
    </row>
    <row r="337" spans="11:12" ht="22.75" customHeight="1">
      <c r="K337" s="446" t="str">
        <f t="shared" si="10"/>
        <v/>
      </c>
      <c r="L337" s="446" t="str">
        <f t="shared" si="11"/>
        <v/>
      </c>
    </row>
    <row r="338" spans="11:12" ht="22.75" customHeight="1">
      <c r="K338" s="446" t="str">
        <f t="shared" si="10"/>
        <v/>
      </c>
      <c r="L338" s="446" t="str">
        <f t="shared" si="11"/>
        <v/>
      </c>
    </row>
    <row r="339" spans="11:12" ht="22.75" customHeight="1">
      <c r="K339" s="446" t="str">
        <f t="shared" si="10"/>
        <v/>
      </c>
      <c r="L339" s="446" t="str">
        <f t="shared" si="11"/>
        <v/>
      </c>
    </row>
    <row r="340" spans="11:12" ht="22.75" customHeight="1">
      <c r="K340" s="446" t="str">
        <f t="shared" si="10"/>
        <v/>
      </c>
      <c r="L340" s="446" t="str">
        <f t="shared" si="11"/>
        <v/>
      </c>
    </row>
    <row r="341" spans="11:12" ht="22.75" customHeight="1">
      <c r="K341" s="446" t="str">
        <f t="shared" si="10"/>
        <v/>
      </c>
      <c r="L341" s="446" t="str">
        <f t="shared" si="11"/>
        <v/>
      </c>
    </row>
    <row r="342" spans="11:12" ht="22.75" customHeight="1">
      <c r="K342" s="446" t="str">
        <f t="shared" si="10"/>
        <v/>
      </c>
      <c r="L342" s="446" t="str">
        <f t="shared" si="11"/>
        <v/>
      </c>
    </row>
    <row r="343" spans="11:12" ht="22.75" customHeight="1">
      <c r="K343" s="446" t="str">
        <f t="shared" si="10"/>
        <v/>
      </c>
      <c r="L343" s="446" t="str">
        <f t="shared" si="11"/>
        <v/>
      </c>
    </row>
    <row r="344" spans="11:12" ht="22.75" customHeight="1">
      <c r="K344" s="446" t="str">
        <f t="shared" si="10"/>
        <v/>
      </c>
      <c r="L344" s="446" t="str">
        <f t="shared" si="11"/>
        <v/>
      </c>
    </row>
    <row r="345" spans="11:12" ht="22.75" customHeight="1">
      <c r="K345" s="446" t="str">
        <f t="shared" si="10"/>
        <v/>
      </c>
      <c r="L345" s="446" t="str">
        <f t="shared" si="11"/>
        <v/>
      </c>
    </row>
    <row r="346" spans="11:12" ht="22.75" customHeight="1">
      <c r="K346" s="446" t="str">
        <f t="shared" si="10"/>
        <v/>
      </c>
      <c r="L346" s="446" t="str">
        <f t="shared" si="11"/>
        <v/>
      </c>
    </row>
    <row r="347" spans="11:12" ht="22.75" customHeight="1">
      <c r="K347" s="446" t="str">
        <f t="shared" si="10"/>
        <v/>
      </c>
      <c r="L347" s="446" t="str">
        <f t="shared" si="11"/>
        <v/>
      </c>
    </row>
    <row r="348" spans="11:12" ht="22.75" customHeight="1">
      <c r="K348" s="446" t="str">
        <f t="shared" si="10"/>
        <v/>
      </c>
      <c r="L348" s="446" t="str">
        <f t="shared" si="11"/>
        <v/>
      </c>
    </row>
    <row r="349" spans="11:12" ht="22.75" customHeight="1">
      <c r="K349" s="446" t="str">
        <f t="shared" si="10"/>
        <v/>
      </c>
      <c r="L349" s="446" t="str">
        <f t="shared" si="11"/>
        <v/>
      </c>
    </row>
    <row r="350" spans="11:12" ht="22.75" customHeight="1">
      <c r="K350" s="446" t="str">
        <f t="shared" si="10"/>
        <v/>
      </c>
      <c r="L350" s="446" t="str">
        <f t="shared" si="11"/>
        <v/>
      </c>
    </row>
    <row r="351" spans="11:12" ht="22.75" customHeight="1">
      <c r="K351" s="446" t="str">
        <f t="shared" si="10"/>
        <v/>
      </c>
      <c r="L351" s="446" t="str">
        <f t="shared" si="11"/>
        <v/>
      </c>
    </row>
    <row r="352" spans="11:12" ht="22.75" customHeight="1">
      <c r="K352" s="446" t="str">
        <f t="shared" si="10"/>
        <v/>
      </c>
      <c r="L352" s="446" t="str">
        <f t="shared" si="11"/>
        <v/>
      </c>
    </row>
    <row r="353" spans="11:12" ht="22.75" customHeight="1">
      <c r="K353" s="446" t="str">
        <f t="shared" si="10"/>
        <v/>
      </c>
      <c r="L353" s="446" t="str">
        <f t="shared" si="11"/>
        <v/>
      </c>
    </row>
    <row r="354" spans="11:12" ht="22.75" customHeight="1">
      <c r="K354" s="446" t="str">
        <f t="shared" si="10"/>
        <v/>
      </c>
      <c r="L354" s="446" t="str">
        <f t="shared" si="11"/>
        <v/>
      </c>
    </row>
    <row r="355" spans="11:12" ht="22.75" customHeight="1">
      <c r="K355" s="446" t="str">
        <f t="shared" si="10"/>
        <v/>
      </c>
      <c r="L355" s="446" t="str">
        <f t="shared" si="11"/>
        <v/>
      </c>
    </row>
    <row r="356" spans="11:12" ht="22.75" customHeight="1">
      <c r="K356" s="446" t="str">
        <f t="shared" si="10"/>
        <v/>
      </c>
      <c r="L356" s="446" t="str">
        <f t="shared" si="11"/>
        <v/>
      </c>
    </row>
    <row r="357" spans="11:12" ht="22.75" customHeight="1">
      <c r="K357" s="446" t="str">
        <f t="shared" si="10"/>
        <v/>
      </c>
      <c r="L357" s="446" t="str">
        <f t="shared" si="11"/>
        <v/>
      </c>
    </row>
    <row r="358" spans="11:12" ht="22.75" customHeight="1">
      <c r="K358" s="446" t="str">
        <f t="shared" si="10"/>
        <v/>
      </c>
      <c r="L358" s="446" t="str">
        <f t="shared" si="11"/>
        <v/>
      </c>
    </row>
    <row r="359" spans="11:12" ht="22.75" customHeight="1">
      <c r="K359" s="446" t="str">
        <f t="shared" si="10"/>
        <v/>
      </c>
      <c r="L359" s="446" t="str">
        <f t="shared" si="11"/>
        <v/>
      </c>
    </row>
    <row r="360" spans="11:12" ht="22.75" customHeight="1">
      <c r="K360" s="446" t="str">
        <f t="shared" si="10"/>
        <v/>
      </c>
      <c r="L360" s="446" t="str">
        <f t="shared" si="11"/>
        <v/>
      </c>
    </row>
    <row r="361" spans="11:12" ht="22.75" customHeight="1">
      <c r="K361" s="446" t="str">
        <f t="shared" si="10"/>
        <v/>
      </c>
      <c r="L361" s="446" t="str">
        <f t="shared" si="11"/>
        <v/>
      </c>
    </row>
    <row r="362" spans="11:12" ht="22.75" customHeight="1">
      <c r="K362" s="446" t="str">
        <f t="shared" si="10"/>
        <v/>
      </c>
      <c r="L362" s="446" t="str">
        <f t="shared" si="11"/>
        <v/>
      </c>
    </row>
    <row r="363" spans="11:12" ht="22.75" customHeight="1">
      <c r="K363" s="446" t="str">
        <f t="shared" si="10"/>
        <v/>
      </c>
      <c r="L363" s="446" t="str">
        <f t="shared" si="11"/>
        <v/>
      </c>
    </row>
    <row r="364" spans="11:12" ht="22.75" customHeight="1">
      <c r="K364" s="446" t="str">
        <f t="shared" si="10"/>
        <v/>
      </c>
      <c r="L364" s="446" t="str">
        <f t="shared" si="11"/>
        <v/>
      </c>
    </row>
    <row r="365" spans="11:12" ht="22.75" customHeight="1">
      <c r="K365" s="446" t="str">
        <f t="shared" si="10"/>
        <v/>
      </c>
      <c r="L365" s="446" t="str">
        <f t="shared" si="11"/>
        <v/>
      </c>
    </row>
    <row r="366" spans="11:12" ht="22.75" customHeight="1">
      <c r="K366" s="446" t="str">
        <f t="shared" si="10"/>
        <v/>
      </c>
      <c r="L366" s="446" t="str">
        <f t="shared" si="11"/>
        <v/>
      </c>
    </row>
    <row r="367" spans="11:12" ht="22.75" customHeight="1">
      <c r="K367" s="446" t="str">
        <f t="shared" si="10"/>
        <v/>
      </c>
      <c r="L367" s="446" t="str">
        <f t="shared" si="11"/>
        <v/>
      </c>
    </row>
    <row r="368" spans="11:12" ht="22.75" customHeight="1">
      <c r="K368" s="446" t="str">
        <f t="shared" si="10"/>
        <v/>
      </c>
      <c r="L368" s="446" t="str">
        <f t="shared" si="11"/>
        <v/>
      </c>
    </row>
    <row r="369" spans="11:12" ht="22.75" customHeight="1">
      <c r="K369" s="446" t="str">
        <f t="shared" si="10"/>
        <v/>
      </c>
      <c r="L369" s="446" t="str">
        <f t="shared" si="11"/>
        <v/>
      </c>
    </row>
    <row r="370" spans="11:12" ht="22.75" customHeight="1">
      <c r="K370" s="446" t="str">
        <f t="shared" si="10"/>
        <v/>
      </c>
      <c r="L370" s="446" t="str">
        <f t="shared" si="11"/>
        <v/>
      </c>
    </row>
    <row r="371" spans="11:12" ht="22.75" customHeight="1">
      <c r="K371" s="446" t="str">
        <f t="shared" si="10"/>
        <v/>
      </c>
      <c r="L371" s="446" t="str">
        <f t="shared" si="11"/>
        <v/>
      </c>
    </row>
    <row r="372" spans="11:12" ht="22.75" customHeight="1">
      <c r="K372" s="446" t="str">
        <f t="shared" si="10"/>
        <v/>
      </c>
      <c r="L372" s="446" t="str">
        <f t="shared" si="11"/>
        <v/>
      </c>
    </row>
    <row r="373" spans="11:12" ht="22.75" customHeight="1">
      <c r="K373" s="446" t="str">
        <f t="shared" si="10"/>
        <v/>
      </c>
      <c r="L373" s="446" t="str">
        <f t="shared" si="11"/>
        <v/>
      </c>
    </row>
    <row r="374" spans="11:12" ht="22.75" customHeight="1">
      <c r="K374" s="446" t="str">
        <f t="shared" si="10"/>
        <v/>
      </c>
      <c r="L374" s="446" t="str">
        <f t="shared" si="11"/>
        <v/>
      </c>
    </row>
    <row r="375" spans="11:12" ht="22.75" customHeight="1">
      <c r="K375" s="446" t="str">
        <f t="shared" si="10"/>
        <v/>
      </c>
      <c r="L375" s="446" t="str">
        <f t="shared" si="11"/>
        <v/>
      </c>
    </row>
    <row r="376" spans="11:12" ht="22.75" customHeight="1">
      <c r="K376" s="446" t="str">
        <f t="shared" si="10"/>
        <v/>
      </c>
      <c r="L376" s="446" t="str">
        <f t="shared" si="11"/>
        <v/>
      </c>
    </row>
    <row r="377" spans="11:12" ht="22.75" customHeight="1">
      <c r="K377" s="446" t="str">
        <f t="shared" si="10"/>
        <v/>
      </c>
      <c r="L377" s="446" t="str">
        <f t="shared" si="11"/>
        <v/>
      </c>
    </row>
    <row r="378" spans="11:12" ht="22.75" customHeight="1">
      <c r="K378" s="446" t="str">
        <f t="shared" si="10"/>
        <v/>
      </c>
      <c r="L378" s="446" t="str">
        <f t="shared" si="11"/>
        <v/>
      </c>
    </row>
    <row r="379" spans="11:12" ht="22.75" customHeight="1">
      <c r="K379" s="446" t="str">
        <f t="shared" si="10"/>
        <v/>
      </c>
      <c r="L379" s="446" t="str">
        <f t="shared" si="11"/>
        <v/>
      </c>
    </row>
    <row r="380" spans="11:12" ht="22.75" customHeight="1">
      <c r="K380" s="446" t="str">
        <f t="shared" si="10"/>
        <v/>
      </c>
      <c r="L380" s="446" t="str">
        <f t="shared" si="11"/>
        <v/>
      </c>
    </row>
    <row r="381" spans="11:12" ht="22.75" customHeight="1">
      <c r="K381" s="446" t="str">
        <f t="shared" si="10"/>
        <v/>
      </c>
      <c r="L381" s="446" t="str">
        <f t="shared" si="11"/>
        <v/>
      </c>
    </row>
    <row r="382" spans="11:12" ht="22.75" customHeight="1">
      <c r="K382" s="446" t="str">
        <f t="shared" si="10"/>
        <v/>
      </c>
      <c r="L382" s="446" t="str">
        <f t="shared" si="11"/>
        <v/>
      </c>
    </row>
    <row r="383" spans="11:12" ht="22.75" customHeight="1">
      <c r="K383" s="446" t="str">
        <f t="shared" si="10"/>
        <v/>
      </c>
      <c r="L383" s="446" t="str">
        <f t="shared" si="11"/>
        <v/>
      </c>
    </row>
    <row r="384" spans="11:12" ht="22.75" customHeight="1">
      <c r="K384" s="446" t="str">
        <f t="shared" si="10"/>
        <v/>
      </c>
      <c r="L384" s="446" t="str">
        <f t="shared" si="11"/>
        <v/>
      </c>
    </row>
    <row r="385" spans="11:12" ht="22.75" customHeight="1">
      <c r="K385" s="446" t="str">
        <f t="shared" ref="K385:K448" si="12">IF(A385="","",ROW())</f>
        <v/>
      </c>
      <c r="L385" s="446" t="str">
        <f t="shared" ref="L385:L448" si="13">IFERROR(INDEX($A$1:$A$1000,SMALL($K$1:$K$1000,ROW(A385))),"")</f>
        <v/>
      </c>
    </row>
    <row r="386" spans="11:12" ht="22.75" customHeight="1">
      <c r="K386" s="446" t="str">
        <f t="shared" si="12"/>
        <v/>
      </c>
      <c r="L386" s="446" t="str">
        <f t="shared" si="13"/>
        <v/>
      </c>
    </row>
    <row r="387" spans="11:12" ht="22.75" customHeight="1">
      <c r="K387" s="446" t="str">
        <f t="shared" si="12"/>
        <v/>
      </c>
      <c r="L387" s="446" t="str">
        <f t="shared" si="13"/>
        <v/>
      </c>
    </row>
    <row r="388" spans="11:12" ht="22.75" customHeight="1">
      <c r="K388" s="446" t="str">
        <f t="shared" si="12"/>
        <v/>
      </c>
      <c r="L388" s="446" t="str">
        <f t="shared" si="13"/>
        <v/>
      </c>
    </row>
    <row r="389" spans="11:12" ht="22.75" customHeight="1">
      <c r="K389" s="446" t="str">
        <f t="shared" si="12"/>
        <v/>
      </c>
      <c r="L389" s="446" t="str">
        <f t="shared" si="13"/>
        <v/>
      </c>
    </row>
    <row r="390" spans="11:12" ht="22.75" customHeight="1">
      <c r="K390" s="446" t="str">
        <f t="shared" si="12"/>
        <v/>
      </c>
      <c r="L390" s="446" t="str">
        <f t="shared" si="13"/>
        <v/>
      </c>
    </row>
    <row r="391" spans="11:12" ht="22.75" customHeight="1">
      <c r="K391" s="446" t="str">
        <f t="shared" si="12"/>
        <v/>
      </c>
      <c r="L391" s="446" t="str">
        <f t="shared" si="13"/>
        <v/>
      </c>
    </row>
    <row r="392" spans="11:12" ht="22.75" customHeight="1">
      <c r="K392" s="446" t="str">
        <f t="shared" si="12"/>
        <v/>
      </c>
      <c r="L392" s="446" t="str">
        <f t="shared" si="13"/>
        <v/>
      </c>
    </row>
    <row r="393" spans="11:12" ht="22.75" customHeight="1">
      <c r="K393" s="446" t="str">
        <f t="shared" si="12"/>
        <v/>
      </c>
      <c r="L393" s="446" t="str">
        <f t="shared" si="13"/>
        <v/>
      </c>
    </row>
    <row r="394" spans="11:12" ht="22.75" customHeight="1">
      <c r="K394" s="446" t="str">
        <f t="shared" si="12"/>
        <v/>
      </c>
      <c r="L394" s="446" t="str">
        <f t="shared" si="13"/>
        <v/>
      </c>
    </row>
    <row r="395" spans="11:12" ht="22.75" customHeight="1">
      <c r="K395" s="446" t="str">
        <f t="shared" si="12"/>
        <v/>
      </c>
      <c r="L395" s="446" t="str">
        <f t="shared" si="13"/>
        <v/>
      </c>
    </row>
    <row r="396" spans="11:12" ht="22.75" customHeight="1">
      <c r="K396" s="446" t="str">
        <f t="shared" si="12"/>
        <v/>
      </c>
      <c r="L396" s="446" t="str">
        <f t="shared" si="13"/>
        <v/>
      </c>
    </row>
    <row r="397" spans="11:12" ht="22.75" customHeight="1">
      <c r="K397" s="446" t="str">
        <f t="shared" si="12"/>
        <v/>
      </c>
      <c r="L397" s="446" t="str">
        <f t="shared" si="13"/>
        <v/>
      </c>
    </row>
    <row r="398" spans="11:12" ht="22.75" customHeight="1">
      <c r="K398" s="446" t="str">
        <f t="shared" si="12"/>
        <v/>
      </c>
      <c r="L398" s="446" t="str">
        <f t="shared" si="13"/>
        <v/>
      </c>
    </row>
    <row r="399" spans="11:12" ht="22.75" customHeight="1">
      <c r="K399" s="446" t="str">
        <f t="shared" si="12"/>
        <v/>
      </c>
      <c r="L399" s="446" t="str">
        <f t="shared" si="13"/>
        <v/>
      </c>
    </row>
    <row r="400" spans="11:12" ht="22.75" customHeight="1">
      <c r="K400" s="446" t="str">
        <f t="shared" si="12"/>
        <v/>
      </c>
      <c r="L400" s="446" t="str">
        <f t="shared" si="13"/>
        <v/>
      </c>
    </row>
    <row r="401" spans="11:12" ht="22.75" customHeight="1">
      <c r="K401" s="446" t="str">
        <f t="shared" si="12"/>
        <v/>
      </c>
      <c r="L401" s="446" t="str">
        <f t="shared" si="13"/>
        <v/>
      </c>
    </row>
    <row r="402" spans="11:12" ht="22.75" customHeight="1">
      <c r="K402" s="446" t="str">
        <f t="shared" si="12"/>
        <v/>
      </c>
      <c r="L402" s="446" t="str">
        <f t="shared" si="13"/>
        <v/>
      </c>
    </row>
    <row r="403" spans="11:12" ht="22.75" customHeight="1">
      <c r="K403" s="446" t="str">
        <f t="shared" si="12"/>
        <v/>
      </c>
      <c r="L403" s="446" t="str">
        <f t="shared" si="13"/>
        <v/>
      </c>
    </row>
    <row r="404" spans="11:12" ht="22.75" customHeight="1">
      <c r="K404" s="446" t="str">
        <f t="shared" si="12"/>
        <v/>
      </c>
      <c r="L404" s="446" t="str">
        <f t="shared" si="13"/>
        <v/>
      </c>
    </row>
    <row r="405" spans="11:12" ht="22.75" customHeight="1">
      <c r="K405" s="446" t="str">
        <f t="shared" si="12"/>
        <v/>
      </c>
      <c r="L405" s="446" t="str">
        <f t="shared" si="13"/>
        <v/>
      </c>
    </row>
    <row r="406" spans="11:12" ht="22.75" customHeight="1">
      <c r="K406" s="446" t="str">
        <f t="shared" si="12"/>
        <v/>
      </c>
      <c r="L406" s="446" t="str">
        <f t="shared" si="13"/>
        <v/>
      </c>
    </row>
    <row r="407" spans="11:12" ht="22.75" customHeight="1">
      <c r="K407" s="446" t="str">
        <f t="shared" si="12"/>
        <v/>
      </c>
      <c r="L407" s="446" t="str">
        <f t="shared" si="13"/>
        <v/>
      </c>
    </row>
    <row r="408" spans="11:12" ht="22.75" customHeight="1">
      <c r="K408" s="446" t="str">
        <f t="shared" si="12"/>
        <v/>
      </c>
      <c r="L408" s="446" t="str">
        <f t="shared" si="13"/>
        <v/>
      </c>
    </row>
    <row r="409" spans="11:12" ht="22.75" customHeight="1">
      <c r="K409" s="446" t="str">
        <f t="shared" si="12"/>
        <v/>
      </c>
      <c r="L409" s="446" t="str">
        <f t="shared" si="13"/>
        <v/>
      </c>
    </row>
    <row r="410" spans="11:12" ht="22.75" customHeight="1">
      <c r="K410" s="446" t="str">
        <f t="shared" si="12"/>
        <v/>
      </c>
      <c r="L410" s="446" t="str">
        <f t="shared" si="13"/>
        <v/>
      </c>
    </row>
    <row r="411" spans="11:12" ht="22.75" customHeight="1">
      <c r="K411" s="446" t="str">
        <f t="shared" si="12"/>
        <v/>
      </c>
      <c r="L411" s="446" t="str">
        <f t="shared" si="13"/>
        <v/>
      </c>
    </row>
    <row r="412" spans="11:12" ht="22.75" customHeight="1">
      <c r="K412" s="446" t="str">
        <f t="shared" si="12"/>
        <v/>
      </c>
      <c r="L412" s="446" t="str">
        <f t="shared" si="13"/>
        <v/>
      </c>
    </row>
    <row r="413" spans="11:12" ht="22.75" customHeight="1">
      <c r="K413" s="446" t="str">
        <f t="shared" si="12"/>
        <v/>
      </c>
      <c r="L413" s="446" t="str">
        <f t="shared" si="13"/>
        <v/>
      </c>
    </row>
    <row r="414" spans="11:12" ht="22.75" customHeight="1">
      <c r="K414" s="446" t="str">
        <f t="shared" si="12"/>
        <v/>
      </c>
      <c r="L414" s="446" t="str">
        <f t="shared" si="13"/>
        <v/>
      </c>
    </row>
    <row r="415" spans="11:12" ht="22.75" customHeight="1">
      <c r="K415" s="446" t="str">
        <f t="shared" si="12"/>
        <v/>
      </c>
      <c r="L415" s="446" t="str">
        <f t="shared" si="13"/>
        <v/>
      </c>
    </row>
    <row r="416" spans="11:12" ht="22.75" customHeight="1">
      <c r="K416" s="446" t="str">
        <f t="shared" si="12"/>
        <v/>
      </c>
      <c r="L416" s="446" t="str">
        <f t="shared" si="13"/>
        <v/>
      </c>
    </row>
    <row r="417" spans="11:12" ht="22.75" customHeight="1">
      <c r="K417" s="446" t="str">
        <f t="shared" si="12"/>
        <v/>
      </c>
      <c r="L417" s="446" t="str">
        <f t="shared" si="13"/>
        <v/>
      </c>
    </row>
    <row r="418" spans="11:12" ht="22.75" customHeight="1">
      <c r="K418" s="446" t="str">
        <f t="shared" si="12"/>
        <v/>
      </c>
      <c r="L418" s="446" t="str">
        <f t="shared" si="13"/>
        <v/>
      </c>
    </row>
    <row r="419" spans="11:12" ht="22.75" customHeight="1">
      <c r="K419" s="446" t="str">
        <f t="shared" si="12"/>
        <v/>
      </c>
      <c r="L419" s="446" t="str">
        <f t="shared" si="13"/>
        <v/>
      </c>
    </row>
    <row r="420" spans="11:12" ht="22.75" customHeight="1">
      <c r="K420" s="446" t="str">
        <f t="shared" si="12"/>
        <v/>
      </c>
      <c r="L420" s="446" t="str">
        <f t="shared" si="13"/>
        <v/>
      </c>
    </row>
    <row r="421" spans="11:12" ht="22.75" customHeight="1">
      <c r="K421" s="446" t="str">
        <f t="shared" si="12"/>
        <v/>
      </c>
      <c r="L421" s="446" t="str">
        <f t="shared" si="13"/>
        <v/>
      </c>
    </row>
    <row r="422" spans="11:12" ht="22.75" customHeight="1">
      <c r="K422" s="446" t="str">
        <f t="shared" si="12"/>
        <v/>
      </c>
      <c r="L422" s="446" t="str">
        <f t="shared" si="13"/>
        <v/>
      </c>
    </row>
    <row r="423" spans="11:12" ht="22.75" customHeight="1">
      <c r="K423" s="446" t="str">
        <f t="shared" si="12"/>
        <v/>
      </c>
      <c r="L423" s="446" t="str">
        <f t="shared" si="13"/>
        <v/>
      </c>
    </row>
    <row r="424" spans="11:12" ht="22.75" customHeight="1">
      <c r="K424" s="446" t="str">
        <f t="shared" si="12"/>
        <v/>
      </c>
      <c r="L424" s="446" t="str">
        <f t="shared" si="13"/>
        <v/>
      </c>
    </row>
    <row r="425" spans="11:12" ht="22.75" customHeight="1">
      <c r="K425" s="446" t="str">
        <f t="shared" si="12"/>
        <v/>
      </c>
      <c r="L425" s="446" t="str">
        <f t="shared" si="13"/>
        <v/>
      </c>
    </row>
    <row r="426" spans="11:12" ht="22.75" customHeight="1">
      <c r="K426" s="446" t="str">
        <f t="shared" si="12"/>
        <v/>
      </c>
      <c r="L426" s="446" t="str">
        <f t="shared" si="13"/>
        <v/>
      </c>
    </row>
    <row r="427" spans="11:12" ht="22.75" customHeight="1">
      <c r="K427" s="446" t="str">
        <f t="shared" si="12"/>
        <v/>
      </c>
      <c r="L427" s="446" t="str">
        <f t="shared" si="13"/>
        <v/>
      </c>
    </row>
    <row r="428" spans="11:12" ht="22.75" customHeight="1">
      <c r="K428" s="446" t="str">
        <f t="shared" si="12"/>
        <v/>
      </c>
      <c r="L428" s="446" t="str">
        <f t="shared" si="13"/>
        <v/>
      </c>
    </row>
    <row r="429" spans="11:12" ht="22.75" customHeight="1">
      <c r="K429" s="446" t="str">
        <f t="shared" si="12"/>
        <v/>
      </c>
      <c r="L429" s="446" t="str">
        <f t="shared" si="13"/>
        <v/>
      </c>
    </row>
    <row r="430" spans="11:12" ht="22.75" customHeight="1">
      <c r="K430" s="446" t="str">
        <f t="shared" si="12"/>
        <v/>
      </c>
      <c r="L430" s="446" t="str">
        <f t="shared" si="13"/>
        <v/>
      </c>
    </row>
    <row r="431" spans="11:12" ht="22.75" customHeight="1">
      <c r="K431" s="446" t="str">
        <f t="shared" si="12"/>
        <v/>
      </c>
      <c r="L431" s="446" t="str">
        <f t="shared" si="13"/>
        <v/>
      </c>
    </row>
    <row r="432" spans="11:12" ht="22.75" customHeight="1">
      <c r="K432" s="446" t="str">
        <f t="shared" si="12"/>
        <v/>
      </c>
      <c r="L432" s="446" t="str">
        <f t="shared" si="13"/>
        <v/>
      </c>
    </row>
    <row r="433" spans="11:12" ht="22.75" customHeight="1">
      <c r="K433" s="446" t="str">
        <f t="shared" si="12"/>
        <v/>
      </c>
      <c r="L433" s="446" t="str">
        <f t="shared" si="13"/>
        <v/>
      </c>
    </row>
    <row r="434" spans="11:12" ht="22.75" customHeight="1">
      <c r="K434" s="446" t="str">
        <f t="shared" si="12"/>
        <v/>
      </c>
      <c r="L434" s="446" t="str">
        <f t="shared" si="13"/>
        <v/>
      </c>
    </row>
    <row r="435" spans="11:12" ht="22.75" customHeight="1">
      <c r="K435" s="446" t="str">
        <f t="shared" si="12"/>
        <v/>
      </c>
      <c r="L435" s="446" t="str">
        <f t="shared" si="13"/>
        <v/>
      </c>
    </row>
    <row r="436" spans="11:12" ht="22.75" customHeight="1">
      <c r="K436" s="446" t="str">
        <f t="shared" si="12"/>
        <v/>
      </c>
      <c r="L436" s="446" t="str">
        <f t="shared" si="13"/>
        <v/>
      </c>
    </row>
    <row r="437" spans="11:12" ht="22.75" customHeight="1">
      <c r="K437" s="446" t="str">
        <f t="shared" si="12"/>
        <v/>
      </c>
      <c r="L437" s="446" t="str">
        <f t="shared" si="13"/>
        <v/>
      </c>
    </row>
    <row r="438" spans="11:12" ht="22.75" customHeight="1">
      <c r="K438" s="446" t="str">
        <f t="shared" si="12"/>
        <v/>
      </c>
      <c r="L438" s="446" t="str">
        <f t="shared" si="13"/>
        <v/>
      </c>
    </row>
    <row r="439" spans="11:12" ht="22.75" customHeight="1">
      <c r="K439" s="446" t="str">
        <f t="shared" si="12"/>
        <v/>
      </c>
      <c r="L439" s="446" t="str">
        <f t="shared" si="13"/>
        <v/>
      </c>
    </row>
    <row r="440" spans="11:12" ht="22.75" customHeight="1">
      <c r="K440" s="446" t="str">
        <f t="shared" si="12"/>
        <v/>
      </c>
      <c r="L440" s="446" t="str">
        <f t="shared" si="13"/>
        <v/>
      </c>
    </row>
    <row r="441" spans="11:12" ht="22.75" customHeight="1">
      <c r="K441" s="446" t="str">
        <f t="shared" si="12"/>
        <v/>
      </c>
      <c r="L441" s="446" t="str">
        <f t="shared" si="13"/>
        <v/>
      </c>
    </row>
    <row r="442" spans="11:12" ht="22.75" customHeight="1">
      <c r="K442" s="446" t="str">
        <f t="shared" si="12"/>
        <v/>
      </c>
      <c r="L442" s="446" t="str">
        <f t="shared" si="13"/>
        <v/>
      </c>
    </row>
    <row r="443" spans="11:12" ht="22.75" customHeight="1">
      <c r="K443" s="446" t="str">
        <f t="shared" si="12"/>
        <v/>
      </c>
      <c r="L443" s="446" t="str">
        <f t="shared" si="13"/>
        <v/>
      </c>
    </row>
    <row r="444" spans="11:12" ht="22.75" customHeight="1">
      <c r="K444" s="446" t="str">
        <f t="shared" si="12"/>
        <v/>
      </c>
      <c r="L444" s="446" t="str">
        <f t="shared" si="13"/>
        <v/>
      </c>
    </row>
    <row r="445" spans="11:12" ht="22.75" customHeight="1">
      <c r="K445" s="446" t="str">
        <f t="shared" si="12"/>
        <v/>
      </c>
      <c r="L445" s="446" t="str">
        <f t="shared" si="13"/>
        <v/>
      </c>
    </row>
    <row r="446" spans="11:12" ht="22.75" customHeight="1">
      <c r="K446" s="446" t="str">
        <f t="shared" si="12"/>
        <v/>
      </c>
      <c r="L446" s="446" t="str">
        <f t="shared" si="13"/>
        <v/>
      </c>
    </row>
    <row r="447" spans="11:12" ht="22.75" customHeight="1">
      <c r="K447" s="446" t="str">
        <f t="shared" si="12"/>
        <v/>
      </c>
      <c r="L447" s="446" t="str">
        <f t="shared" si="13"/>
        <v/>
      </c>
    </row>
    <row r="448" spans="11:12" ht="22.75" customHeight="1">
      <c r="K448" s="446" t="str">
        <f t="shared" si="12"/>
        <v/>
      </c>
      <c r="L448" s="446" t="str">
        <f t="shared" si="13"/>
        <v/>
      </c>
    </row>
    <row r="449" spans="11:12" ht="22.75" customHeight="1">
      <c r="K449" s="446" t="str">
        <f t="shared" ref="K449:K512" si="14">IF(A449="","",ROW())</f>
        <v/>
      </c>
      <c r="L449" s="446" t="str">
        <f t="shared" ref="L449:L512" si="15">IFERROR(INDEX($A$1:$A$1000,SMALL($K$1:$K$1000,ROW(A449))),"")</f>
        <v/>
      </c>
    </row>
    <row r="450" spans="11:12" ht="22.75" customHeight="1">
      <c r="K450" s="446" t="str">
        <f t="shared" si="14"/>
        <v/>
      </c>
      <c r="L450" s="446" t="str">
        <f t="shared" si="15"/>
        <v/>
      </c>
    </row>
    <row r="451" spans="11:12" ht="22.75" customHeight="1">
      <c r="K451" s="446" t="str">
        <f t="shared" si="14"/>
        <v/>
      </c>
      <c r="L451" s="446" t="str">
        <f t="shared" si="15"/>
        <v/>
      </c>
    </row>
    <row r="452" spans="11:12" ht="22.75" customHeight="1">
      <c r="K452" s="446" t="str">
        <f t="shared" si="14"/>
        <v/>
      </c>
      <c r="L452" s="446" t="str">
        <f t="shared" si="15"/>
        <v/>
      </c>
    </row>
    <row r="453" spans="11:12" ht="22.75" customHeight="1">
      <c r="K453" s="446" t="str">
        <f t="shared" si="14"/>
        <v/>
      </c>
      <c r="L453" s="446" t="str">
        <f t="shared" si="15"/>
        <v/>
      </c>
    </row>
    <row r="454" spans="11:12" ht="22.75" customHeight="1">
      <c r="K454" s="446" t="str">
        <f t="shared" si="14"/>
        <v/>
      </c>
      <c r="L454" s="446" t="str">
        <f t="shared" si="15"/>
        <v/>
      </c>
    </row>
    <row r="455" spans="11:12" ht="22.75" customHeight="1">
      <c r="K455" s="446" t="str">
        <f t="shared" si="14"/>
        <v/>
      </c>
      <c r="L455" s="446" t="str">
        <f t="shared" si="15"/>
        <v/>
      </c>
    </row>
    <row r="456" spans="11:12" ht="22.75" customHeight="1">
      <c r="K456" s="446" t="str">
        <f t="shared" si="14"/>
        <v/>
      </c>
      <c r="L456" s="446" t="str">
        <f t="shared" si="15"/>
        <v/>
      </c>
    </row>
    <row r="457" spans="11:12" ht="22.75" customHeight="1">
      <c r="K457" s="446" t="str">
        <f t="shared" si="14"/>
        <v/>
      </c>
      <c r="L457" s="446" t="str">
        <f t="shared" si="15"/>
        <v/>
      </c>
    </row>
    <row r="458" spans="11:12" ht="22.75" customHeight="1">
      <c r="K458" s="446" t="str">
        <f t="shared" si="14"/>
        <v/>
      </c>
      <c r="L458" s="446" t="str">
        <f t="shared" si="15"/>
        <v/>
      </c>
    </row>
    <row r="459" spans="11:12" ht="22.75" customHeight="1">
      <c r="K459" s="446" t="str">
        <f t="shared" si="14"/>
        <v/>
      </c>
      <c r="L459" s="446" t="str">
        <f t="shared" si="15"/>
        <v/>
      </c>
    </row>
    <row r="460" spans="11:12" ht="22.75" customHeight="1">
      <c r="K460" s="446" t="str">
        <f t="shared" si="14"/>
        <v/>
      </c>
      <c r="L460" s="446" t="str">
        <f t="shared" si="15"/>
        <v/>
      </c>
    </row>
    <row r="461" spans="11:12" ht="22.75" customHeight="1">
      <c r="K461" s="446" t="str">
        <f t="shared" si="14"/>
        <v/>
      </c>
      <c r="L461" s="446" t="str">
        <f t="shared" si="15"/>
        <v/>
      </c>
    </row>
    <row r="462" spans="11:12" ht="22.75" customHeight="1">
      <c r="K462" s="446" t="str">
        <f t="shared" si="14"/>
        <v/>
      </c>
      <c r="L462" s="446" t="str">
        <f t="shared" si="15"/>
        <v/>
      </c>
    </row>
    <row r="463" spans="11:12" ht="22.75" customHeight="1">
      <c r="K463" s="446" t="str">
        <f t="shared" si="14"/>
        <v/>
      </c>
      <c r="L463" s="446" t="str">
        <f t="shared" si="15"/>
        <v/>
      </c>
    </row>
    <row r="464" spans="11:12" ht="22.75" customHeight="1">
      <c r="K464" s="446" t="str">
        <f t="shared" si="14"/>
        <v/>
      </c>
      <c r="L464" s="446" t="str">
        <f t="shared" si="15"/>
        <v/>
      </c>
    </row>
    <row r="465" spans="11:12" ht="22.75" customHeight="1">
      <c r="K465" s="446" t="str">
        <f t="shared" si="14"/>
        <v/>
      </c>
      <c r="L465" s="446" t="str">
        <f t="shared" si="15"/>
        <v/>
      </c>
    </row>
    <row r="466" spans="11:12" ht="22.75" customHeight="1">
      <c r="K466" s="446" t="str">
        <f t="shared" si="14"/>
        <v/>
      </c>
      <c r="L466" s="446" t="str">
        <f t="shared" si="15"/>
        <v/>
      </c>
    </row>
    <row r="467" spans="11:12" ht="22.75" customHeight="1">
      <c r="K467" s="446" t="str">
        <f t="shared" si="14"/>
        <v/>
      </c>
      <c r="L467" s="446" t="str">
        <f t="shared" si="15"/>
        <v/>
      </c>
    </row>
    <row r="468" spans="11:12" ht="22.75" customHeight="1">
      <c r="K468" s="446" t="str">
        <f t="shared" si="14"/>
        <v/>
      </c>
      <c r="L468" s="446" t="str">
        <f t="shared" si="15"/>
        <v/>
      </c>
    </row>
    <row r="469" spans="11:12" ht="22.75" customHeight="1">
      <c r="K469" s="446" t="str">
        <f t="shared" si="14"/>
        <v/>
      </c>
      <c r="L469" s="446" t="str">
        <f t="shared" si="15"/>
        <v/>
      </c>
    </row>
    <row r="470" spans="11:12" ht="22.75" customHeight="1">
      <c r="K470" s="446" t="str">
        <f t="shared" si="14"/>
        <v/>
      </c>
      <c r="L470" s="446" t="str">
        <f t="shared" si="15"/>
        <v/>
      </c>
    </row>
    <row r="471" spans="11:12" ht="22.75" customHeight="1">
      <c r="K471" s="446" t="str">
        <f t="shared" si="14"/>
        <v/>
      </c>
      <c r="L471" s="446" t="str">
        <f t="shared" si="15"/>
        <v/>
      </c>
    </row>
    <row r="472" spans="11:12" ht="22.75" customHeight="1">
      <c r="K472" s="446" t="str">
        <f t="shared" si="14"/>
        <v/>
      </c>
      <c r="L472" s="446" t="str">
        <f t="shared" si="15"/>
        <v/>
      </c>
    </row>
    <row r="473" spans="11:12" ht="22.75" customHeight="1">
      <c r="K473" s="446" t="str">
        <f t="shared" si="14"/>
        <v/>
      </c>
      <c r="L473" s="446" t="str">
        <f t="shared" si="15"/>
        <v/>
      </c>
    </row>
    <row r="474" spans="11:12" ht="22.75" customHeight="1">
      <c r="K474" s="446" t="str">
        <f t="shared" si="14"/>
        <v/>
      </c>
      <c r="L474" s="446" t="str">
        <f t="shared" si="15"/>
        <v/>
      </c>
    </row>
    <row r="475" spans="11:12" ht="22.75" customHeight="1">
      <c r="K475" s="446" t="str">
        <f t="shared" si="14"/>
        <v/>
      </c>
      <c r="L475" s="446" t="str">
        <f t="shared" si="15"/>
        <v/>
      </c>
    </row>
    <row r="476" spans="11:12" ht="22.75" customHeight="1">
      <c r="K476" s="446" t="str">
        <f t="shared" si="14"/>
        <v/>
      </c>
      <c r="L476" s="446" t="str">
        <f t="shared" si="15"/>
        <v/>
      </c>
    </row>
    <row r="477" spans="11:12" ht="22.75" customHeight="1">
      <c r="K477" s="446" t="str">
        <f t="shared" si="14"/>
        <v/>
      </c>
      <c r="L477" s="446" t="str">
        <f t="shared" si="15"/>
        <v/>
      </c>
    </row>
    <row r="478" spans="11:12" ht="22.75" customHeight="1">
      <c r="K478" s="446" t="str">
        <f t="shared" si="14"/>
        <v/>
      </c>
      <c r="L478" s="446" t="str">
        <f t="shared" si="15"/>
        <v/>
      </c>
    </row>
    <row r="479" spans="11:12" ht="22.75" customHeight="1">
      <c r="K479" s="446" t="str">
        <f t="shared" si="14"/>
        <v/>
      </c>
      <c r="L479" s="446" t="str">
        <f t="shared" si="15"/>
        <v/>
      </c>
    </row>
    <row r="480" spans="11:12" ht="22.75" customHeight="1">
      <c r="K480" s="446" t="str">
        <f t="shared" si="14"/>
        <v/>
      </c>
      <c r="L480" s="446" t="str">
        <f t="shared" si="15"/>
        <v/>
      </c>
    </row>
    <row r="481" spans="11:12" ht="22.75" customHeight="1">
      <c r="K481" s="446" t="str">
        <f t="shared" si="14"/>
        <v/>
      </c>
      <c r="L481" s="446" t="str">
        <f t="shared" si="15"/>
        <v/>
      </c>
    </row>
    <row r="482" spans="11:12" ht="22.75" customHeight="1">
      <c r="K482" s="446" t="str">
        <f t="shared" si="14"/>
        <v/>
      </c>
      <c r="L482" s="446" t="str">
        <f t="shared" si="15"/>
        <v/>
      </c>
    </row>
    <row r="483" spans="11:12" ht="22.75" customHeight="1">
      <c r="K483" s="446" t="str">
        <f t="shared" si="14"/>
        <v/>
      </c>
      <c r="L483" s="446" t="str">
        <f t="shared" si="15"/>
        <v/>
      </c>
    </row>
    <row r="484" spans="11:12" ht="22.75" customHeight="1">
      <c r="K484" s="446" t="str">
        <f t="shared" si="14"/>
        <v/>
      </c>
      <c r="L484" s="446" t="str">
        <f t="shared" si="15"/>
        <v/>
      </c>
    </row>
    <row r="485" spans="11:12" ht="22.75" customHeight="1">
      <c r="K485" s="446" t="str">
        <f t="shared" si="14"/>
        <v/>
      </c>
      <c r="L485" s="446" t="str">
        <f t="shared" si="15"/>
        <v/>
      </c>
    </row>
    <row r="486" spans="11:12" ht="22.75" customHeight="1">
      <c r="K486" s="446" t="str">
        <f t="shared" si="14"/>
        <v/>
      </c>
      <c r="L486" s="446" t="str">
        <f t="shared" si="15"/>
        <v/>
      </c>
    </row>
    <row r="487" spans="11:12" ht="22.75" customHeight="1">
      <c r="K487" s="446" t="str">
        <f t="shared" si="14"/>
        <v/>
      </c>
      <c r="L487" s="446" t="str">
        <f t="shared" si="15"/>
        <v/>
      </c>
    </row>
    <row r="488" spans="11:12" ht="22.75" customHeight="1">
      <c r="K488" s="446" t="str">
        <f t="shared" si="14"/>
        <v/>
      </c>
      <c r="L488" s="446" t="str">
        <f t="shared" si="15"/>
        <v/>
      </c>
    </row>
    <row r="489" spans="11:12" ht="22.75" customHeight="1">
      <c r="K489" s="446" t="str">
        <f t="shared" si="14"/>
        <v/>
      </c>
      <c r="L489" s="446" t="str">
        <f t="shared" si="15"/>
        <v/>
      </c>
    </row>
    <row r="490" spans="11:12" ht="22.75" customHeight="1">
      <c r="K490" s="446" t="str">
        <f t="shared" si="14"/>
        <v/>
      </c>
      <c r="L490" s="446" t="str">
        <f t="shared" si="15"/>
        <v/>
      </c>
    </row>
    <row r="491" spans="11:12" ht="22.75" customHeight="1">
      <c r="K491" s="446" t="str">
        <f t="shared" si="14"/>
        <v/>
      </c>
      <c r="L491" s="446" t="str">
        <f t="shared" si="15"/>
        <v/>
      </c>
    </row>
    <row r="492" spans="11:12" ht="22.75" customHeight="1">
      <c r="K492" s="446" t="str">
        <f t="shared" si="14"/>
        <v/>
      </c>
      <c r="L492" s="446" t="str">
        <f t="shared" si="15"/>
        <v/>
      </c>
    </row>
    <row r="493" spans="11:12" ht="22.75" customHeight="1">
      <c r="K493" s="446" t="str">
        <f t="shared" si="14"/>
        <v/>
      </c>
      <c r="L493" s="446" t="str">
        <f t="shared" si="15"/>
        <v/>
      </c>
    </row>
    <row r="494" spans="11:12" ht="22.75" customHeight="1">
      <c r="K494" s="446" t="str">
        <f t="shared" si="14"/>
        <v/>
      </c>
      <c r="L494" s="446" t="str">
        <f t="shared" si="15"/>
        <v/>
      </c>
    </row>
    <row r="495" spans="11:12" ht="22.75" customHeight="1">
      <c r="K495" s="446" t="str">
        <f t="shared" si="14"/>
        <v/>
      </c>
      <c r="L495" s="446" t="str">
        <f t="shared" si="15"/>
        <v/>
      </c>
    </row>
    <row r="496" spans="11:12" ht="22.75" customHeight="1">
      <c r="K496" s="446" t="str">
        <f t="shared" si="14"/>
        <v/>
      </c>
      <c r="L496" s="446" t="str">
        <f t="shared" si="15"/>
        <v/>
      </c>
    </row>
    <row r="497" spans="11:12" ht="22.75" customHeight="1">
      <c r="K497" s="446" t="str">
        <f t="shared" si="14"/>
        <v/>
      </c>
      <c r="L497" s="446" t="str">
        <f t="shared" si="15"/>
        <v/>
      </c>
    </row>
    <row r="498" spans="11:12" ht="22.75" customHeight="1">
      <c r="K498" s="446" t="str">
        <f t="shared" si="14"/>
        <v/>
      </c>
      <c r="L498" s="446" t="str">
        <f t="shared" si="15"/>
        <v/>
      </c>
    </row>
    <row r="499" spans="11:12" ht="22.75" customHeight="1">
      <c r="K499" s="446" t="str">
        <f t="shared" si="14"/>
        <v/>
      </c>
      <c r="L499" s="446" t="str">
        <f t="shared" si="15"/>
        <v/>
      </c>
    </row>
    <row r="500" spans="11:12" ht="22.75" customHeight="1">
      <c r="K500" s="446" t="str">
        <f t="shared" si="14"/>
        <v/>
      </c>
      <c r="L500" s="446" t="str">
        <f t="shared" si="15"/>
        <v/>
      </c>
    </row>
    <row r="501" spans="11:12" ht="22.75" customHeight="1">
      <c r="K501" s="446" t="str">
        <f t="shared" si="14"/>
        <v/>
      </c>
      <c r="L501" s="446" t="str">
        <f t="shared" si="15"/>
        <v/>
      </c>
    </row>
    <row r="502" spans="11:12" ht="22.75" customHeight="1">
      <c r="K502" s="446" t="str">
        <f t="shared" si="14"/>
        <v/>
      </c>
      <c r="L502" s="446" t="str">
        <f t="shared" si="15"/>
        <v/>
      </c>
    </row>
    <row r="503" spans="11:12" ht="22.75" customHeight="1">
      <c r="K503" s="446" t="str">
        <f t="shared" si="14"/>
        <v/>
      </c>
      <c r="L503" s="446" t="str">
        <f t="shared" si="15"/>
        <v/>
      </c>
    </row>
    <row r="504" spans="11:12" ht="22.75" customHeight="1">
      <c r="K504" s="446" t="str">
        <f t="shared" si="14"/>
        <v/>
      </c>
      <c r="L504" s="446" t="str">
        <f t="shared" si="15"/>
        <v/>
      </c>
    </row>
    <row r="505" spans="11:12" ht="22.75" customHeight="1">
      <c r="K505" s="446" t="str">
        <f t="shared" si="14"/>
        <v/>
      </c>
      <c r="L505" s="446" t="str">
        <f t="shared" si="15"/>
        <v/>
      </c>
    </row>
    <row r="506" spans="11:12" ht="22.75" customHeight="1">
      <c r="K506" s="446" t="str">
        <f t="shared" si="14"/>
        <v/>
      </c>
      <c r="L506" s="446" t="str">
        <f t="shared" si="15"/>
        <v/>
      </c>
    </row>
    <row r="507" spans="11:12" ht="22.75" customHeight="1">
      <c r="K507" s="446" t="str">
        <f t="shared" si="14"/>
        <v/>
      </c>
      <c r="L507" s="446" t="str">
        <f t="shared" si="15"/>
        <v/>
      </c>
    </row>
    <row r="508" spans="11:12" ht="22.75" customHeight="1">
      <c r="K508" s="446" t="str">
        <f t="shared" si="14"/>
        <v/>
      </c>
      <c r="L508" s="446" t="str">
        <f t="shared" si="15"/>
        <v/>
      </c>
    </row>
    <row r="509" spans="11:12" ht="22.75" customHeight="1">
      <c r="K509" s="446" t="str">
        <f t="shared" si="14"/>
        <v/>
      </c>
      <c r="L509" s="446" t="str">
        <f t="shared" si="15"/>
        <v/>
      </c>
    </row>
    <row r="510" spans="11:12" ht="22.75" customHeight="1">
      <c r="K510" s="446" t="str">
        <f t="shared" si="14"/>
        <v/>
      </c>
      <c r="L510" s="446" t="str">
        <f t="shared" si="15"/>
        <v/>
      </c>
    </row>
    <row r="511" spans="11:12" ht="22.75" customHeight="1">
      <c r="K511" s="446" t="str">
        <f t="shared" si="14"/>
        <v/>
      </c>
      <c r="L511" s="446" t="str">
        <f t="shared" si="15"/>
        <v/>
      </c>
    </row>
    <row r="512" spans="11:12" ht="22.75" customHeight="1">
      <c r="K512" s="446" t="str">
        <f t="shared" si="14"/>
        <v/>
      </c>
      <c r="L512" s="446" t="str">
        <f t="shared" si="15"/>
        <v/>
      </c>
    </row>
    <row r="513" spans="11:12" ht="22.75" customHeight="1">
      <c r="K513" s="446" t="str">
        <f t="shared" ref="K513:K576" si="16">IF(A513="","",ROW())</f>
        <v/>
      </c>
      <c r="L513" s="446" t="str">
        <f t="shared" ref="L513:L576" si="17">IFERROR(INDEX($A$1:$A$1000,SMALL($K$1:$K$1000,ROW(A513))),"")</f>
        <v/>
      </c>
    </row>
    <row r="514" spans="11:12" ht="22.75" customHeight="1">
      <c r="K514" s="446" t="str">
        <f t="shared" si="16"/>
        <v/>
      </c>
      <c r="L514" s="446" t="str">
        <f t="shared" si="17"/>
        <v/>
      </c>
    </row>
    <row r="515" spans="11:12" ht="22.75" customHeight="1">
      <c r="K515" s="446" t="str">
        <f t="shared" si="16"/>
        <v/>
      </c>
      <c r="L515" s="446" t="str">
        <f t="shared" si="17"/>
        <v/>
      </c>
    </row>
    <row r="516" spans="11:12" ht="22.75" customHeight="1">
      <c r="K516" s="446" t="str">
        <f t="shared" si="16"/>
        <v/>
      </c>
      <c r="L516" s="446" t="str">
        <f t="shared" si="17"/>
        <v/>
      </c>
    </row>
    <row r="517" spans="11:12" ht="22.75" customHeight="1">
      <c r="K517" s="446" t="str">
        <f t="shared" si="16"/>
        <v/>
      </c>
      <c r="L517" s="446" t="str">
        <f t="shared" si="17"/>
        <v/>
      </c>
    </row>
    <row r="518" spans="11:12" ht="22.75" customHeight="1">
      <c r="K518" s="446" t="str">
        <f t="shared" si="16"/>
        <v/>
      </c>
      <c r="L518" s="446" t="str">
        <f t="shared" si="17"/>
        <v/>
      </c>
    </row>
    <row r="519" spans="11:12" ht="22.75" customHeight="1">
      <c r="K519" s="446" t="str">
        <f t="shared" si="16"/>
        <v/>
      </c>
      <c r="L519" s="446" t="str">
        <f t="shared" si="17"/>
        <v/>
      </c>
    </row>
    <row r="520" spans="11:12" ht="22.75" customHeight="1">
      <c r="K520" s="446" t="str">
        <f t="shared" si="16"/>
        <v/>
      </c>
      <c r="L520" s="446" t="str">
        <f t="shared" si="17"/>
        <v/>
      </c>
    </row>
    <row r="521" spans="11:12" ht="22.75" customHeight="1">
      <c r="K521" s="446" t="str">
        <f t="shared" si="16"/>
        <v/>
      </c>
      <c r="L521" s="446" t="str">
        <f t="shared" si="17"/>
        <v/>
      </c>
    </row>
    <row r="522" spans="11:12" ht="22.75" customHeight="1">
      <c r="K522" s="446" t="str">
        <f t="shared" si="16"/>
        <v/>
      </c>
      <c r="L522" s="446" t="str">
        <f t="shared" si="17"/>
        <v/>
      </c>
    </row>
    <row r="523" spans="11:12" ht="22.75" customHeight="1">
      <c r="K523" s="446" t="str">
        <f t="shared" si="16"/>
        <v/>
      </c>
      <c r="L523" s="446" t="str">
        <f t="shared" si="17"/>
        <v/>
      </c>
    </row>
    <row r="524" spans="11:12" ht="22.75" customHeight="1">
      <c r="K524" s="446" t="str">
        <f t="shared" si="16"/>
        <v/>
      </c>
      <c r="L524" s="446" t="str">
        <f t="shared" si="17"/>
        <v/>
      </c>
    </row>
    <row r="525" spans="11:12" ht="22.75" customHeight="1">
      <c r="K525" s="446" t="str">
        <f t="shared" si="16"/>
        <v/>
      </c>
      <c r="L525" s="446" t="str">
        <f t="shared" si="17"/>
        <v/>
      </c>
    </row>
    <row r="526" spans="11:12" ht="22.75" customHeight="1">
      <c r="K526" s="446" t="str">
        <f t="shared" si="16"/>
        <v/>
      </c>
      <c r="L526" s="446" t="str">
        <f t="shared" si="17"/>
        <v/>
      </c>
    </row>
    <row r="527" spans="11:12" ht="22.75" customHeight="1">
      <c r="K527" s="446" t="str">
        <f t="shared" si="16"/>
        <v/>
      </c>
      <c r="L527" s="446" t="str">
        <f t="shared" si="17"/>
        <v/>
      </c>
    </row>
    <row r="528" spans="11:12" ht="22.75" customHeight="1">
      <c r="K528" s="446" t="str">
        <f t="shared" si="16"/>
        <v/>
      </c>
      <c r="L528" s="446" t="str">
        <f t="shared" si="17"/>
        <v/>
      </c>
    </row>
    <row r="529" spans="11:12" ht="22.75" customHeight="1">
      <c r="K529" s="446" t="str">
        <f t="shared" si="16"/>
        <v/>
      </c>
      <c r="L529" s="446" t="str">
        <f t="shared" si="17"/>
        <v/>
      </c>
    </row>
    <row r="530" spans="11:12" ht="22.75" customHeight="1">
      <c r="K530" s="446" t="str">
        <f t="shared" si="16"/>
        <v/>
      </c>
      <c r="L530" s="446" t="str">
        <f t="shared" si="17"/>
        <v/>
      </c>
    </row>
    <row r="531" spans="11:12" ht="22.75" customHeight="1">
      <c r="K531" s="446" t="str">
        <f t="shared" si="16"/>
        <v/>
      </c>
      <c r="L531" s="446" t="str">
        <f t="shared" si="17"/>
        <v/>
      </c>
    </row>
    <row r="532" spans="11:12" ht="22.75" customHeight="1">
      <c r="K532" s="446" t="str">
        <f t="shared" si="16"/>
        <v/>
      </c>
      <c r="L532" s="446" t="str">
        <f t="shared" si="17"/>
        <v/>
      </c>
    </row>
    <row r="533" spans="11:12" ht="22.75" customHeight="1">
      <c r="K533" s="446" t="str">
        <f t="shared" si="16"/>
        <v/>
      </c>
      <c r="L533" s="446" t="str">
        <f t="shared" si="17"/>
        <v/>
      </c>
    </row>
    <row r="534" spans="11:12" ht="22.75" customHeight="1">
      <c r="K534" s="446" t="str">
        <f t="shared" si="16"/>
        <v/>
      </c>
      <c r="L534" s="446" t="str">
        <f t="shared" si="17"/>
        <v/>
      </c>
    </row>
    <row r="535" spans="11:12" ht="22.75" customHeight="1">
      <c r="K535" s="446" t="str">
        <f t="shared" si="16"/>
        <v/>
      </c>
      <c r="L535" s="446" t="str">
        <f t="shared" si="17"/>
        <v/>
      </c>
    </row>
    <row r="536" spans="11:12" ht="22.75" customHeight="1">
      <c r="K536" s="446" t="str">
        <f t="shared" si="16"/>
        <v/>
      </c>
      <c r="L536" s="446" t="str">
        <f t="shared" si="17"/>
        <v/>
      </c>
    </row>
    <row r="537" spans="11:12" ht="22.75" customHeight="1">
      <c r="K537" s="446" t="str">
        <f t="shared" si="16"/>
        <v/>
      </c>
      <c r="L537" s="446" t="str">
        <f t="shared" si="17"/>
        <v/>
      </c>
    </row>
    <row r="538" spans="11:12" ht="22.75" customHeight="1">
      <c r="K538" s="446" t="str">
        <f t="shared" si="16"/>
        <v/>
      </c>
      <c r="L538" s="446" t="str">
        <f t="shared" si="17"/>
        <v/>
      </c>
    </row>
    <row r="539" spans="11:12" ht="22.75" customHeight="1">
      <c r="K539" s="446" t="str">
        <f t="shared" si="16"/>
        <v/>
      </c>
      <c r="L539" s="446" t="str">
        <f t="shared" si="17"/>
        <v/>
      </c>
    </row>
    <row r="540" spans="11:12" ht="22.75" customHeight="1">
      <c r="K540" s="446" t="str">
        <f t="shared" si="16"/>
        <v/>
      </c>
      <c r="L540" s="446" t="str">
        <f t="shared" si="17"/>
        <v/>
      </c>
    </row>
    <row r="541" spans="11:12" ht="22.75" customHeight="1">
      <c r="K541" s="446" t="str">
        <f t="shared" si="16"/>
        <v/>
      </c>
      <c r="L541" s="446" t="str">
        <f t="shared" si="17"/>
        <v/>
      </c>
    </row>
    <row r="542" spans="11:12" ht="22.75" customHeight="1">
      <c r="K542" s="446" t="str">
        <f t="shared" si="16"/>
        <v/>
      </c>
      <c r="L542" s="446" t="str">
        <f t="shared" si="17"/>
        <v/>
      </c>
    </row>
    <row r="543" spans="11:12" ht="22.75" customHeight="1">
      <c r="K543" s="446" t="str">
        <f t="shared" si="16"/>
        <v/>
      </c>
      <c r="L543" s="446" t="str">
        <f t="shared" si="17"/>
        <v/>
      </c>
    </row>
    <row r="544" spans="11:12" ht="22.75" customHeight="1">
      <c r="K544" s="446" t="str">
        <f t="shared" si="16"/>
        <v/>
      </c>
      <c r="L544" s="446" t="str">
        <f t="shared" si="17"/>
        <v/>
      </c>
    </row>
    <row r="545" spans="11:12" ht="22.75" customHeight="1">
      <c r="K545" s="446" t="str">
        <f t="shared" si="16"/>
        <v/>
      </c>
      <c r="L545" s="446" t="str">
        <f t="shared" si="17"/>
        <v/>
      </c>
    </row>
    <row r="546" spans="11:12" ht="22.75" customHeight="1">
      <c r="K546" s="446" t="str">
        <f t="shared" si="16"/>
        <v/>
      </c>
      <c r="L546" s="446" t="str">
        <f t="shared" si="17"/>
        <v/>
      </c>
    </row>
    <row r="547" spans="11:12" ht="22.75" customHeight="1">
      <c r="K547" s="446" t="str">
        <f t="shared" si="16"/>
        <v/>
      </c>
      <c r="L547" s="446" t="str">
        <f t="shared" si="17"/>
        <v/>
      </c>
    </row>
    <row r="548" spans="11:12" ht="22.75" customHeight="1">
      <c r="K548" s="446" t="str">
        <f t="shared" si="16"/>
        <v/>
      </c>
      <c r="L548" s="446" t="str">
        <f t="shared" si="17"/>
        <v/>
      </c>
    </row>
    <row r="549" spans="11:12" ht="22.75" customHeight="1">
      <c r="K549" s="446" t="str">
        <f t="shared" si="16"/>
        <v/>
      </c>
      <c r="L549" s="446" t="str">
        <f t="shared" si="17"/>
        <v/>
      </c>
    </row>
    <row r="550" spans="11:12" ht="22.75" customHeight="1">
      <c r="K550" s="446" t="str">
        <f t="shared" si="16"/>
        <v/>
      </c>
      <c r="L550" s="446" t="str">
        <f t="shared" si="17"/>
        <v/>
      </c>
    </row>
    <row r="551" spans="11:12" ht="22.75" customHeight="1">
      <c r="K551" s="446" t="str">
        <f t="shared" si="16"/>
        <v/>
      </c>
      <c r="L551" s="446" t="str">
        <f t="shared" si="17"/>
        <v/>
      </c>
    </row>
    <row r="552" spans="11:12" ht="22.75" customHeight="1">
      <c r="K552" s="446" t="str">
        <f t="shared" si="16"/>
        <v/>
      </c>
      <c r="L552" s="446" t="str">
        <f t="shared" si="17"/>
        <v/>
      </c>
    </row>
    <row r="553" spans="11:12" ht="22.75" customHeight="1">
      <c r="K553" s="446" t="str">
        <f t="shared" si="16"/>
        <v/>
      </c>
      <c r="L553" s="446" t="str">
        <f t="shared" si="17"/>
        <v/>
      </c>
    </row>
    <row r="554" spans="11:12" ht="22.75" customHeight="1">
      <c r="K554" s="446" t="str">
        <f t="shared" si="16"/>
        <v/>
      </c>
      <c r="L554" s="446" t="str">
        <f t="shared" si="17"/>
        <v/>
      </c>
    </row>
    <row r="555" spans="11:12" ht="22.75" customHeight="1">
      <c r="K555" s="446" t="str">
        <f t="shared" si="16"/>
        <v/>
      </c>
      <c r="L555" s="446" t="str">
        <f t="shared" si="17"/>
        <v/>
      </c>
    </row>
    <row r="556" spans="11:12" ht="22.75" customHeight="1">
      <c r="K556" s="446" t="str">
        <f t="shared" si="16"/>
        <v/>
      </c>
      <c r="L556" s="446" t="str">
        <f t="shared" si="17"/>
        <v/>
      </c>
    </row>
    <row r="557" spans="11:12" ht="22.75" customHeight="1">
      <c r="K557" s="446" t="str">
        <f t="shared" si="16"/>
        <v/>
      </c>
      <c r="L557" s="446" t="str">
        <f t="shared" si="17"/>
        <v/>
      </c>
    </row>
    <row r="558" spans="11:12" ht="22.75" customHeight="1">
      <c r="K558" s="446" t="str">
        <f t="shared" si="16"/>
        <v/>
      </c>
      <c r="L558" s="446" t="str">
        <f t="shared" si="17"/>
        <v/>
      </c>
    </row>
    <row r="559" spans="11:12" ht="22.75" customHeight="1">
      <c r="K559" s="446" t="str">
        <f t="shared" si="16"/>
        <v/>
      </c>
      <c r="L559" s="446" t="str">
        <f t="shared" si="17"/>
        <v/>
      </c>
    </row>
    <row r="560" spans="11:12" ht="22.75" customHeight="1">
      <c r="K560" s="446" t="str">
        <f t="shared" si="16"/>
        <v/>
      </c>
      <c r="L560" s="446" t="str">
        <f t="shared" si="17"/>
        <v/>
      </c>
    </row>
    <row r="561" spans="11:12" ht="22.75" customHeight="1">
      <c r="K561" s="446" t="str">
        <f t="shared" si="16"/>
        <v/>
      </c>
      <c r="L561" s="446" t="str">
        <f t="shared" si="17"/>
        <v/>
      </c>
    </row>
    <row r="562" spans="11:12" ht="22.75" customHeight="1">
      <c r="K562" s="446" t="str">
        <f t="shared" si="16"/>
        <v/>
      </c>
      <c r="L562" s="446" t="str">
        <f t="shared" si="17"/>
        <v/>
      </c>
    </row>
    <row r="563" spans="11:12" ht="22.75" customHeight="1">
      <c r="K563" s="446" t="str">
        <f t="shared" si="16"/>
        <v/>
      </c>
      <c r="L563" s="446" t="str">
        <f t="shared" si="17"/>
        <v/>
      </c>
    </row>
    <row r="564" spans="11:12" ht="22.75" customHeight="1">
      <c r="K564" s="446" t="str">
        <f t="shared" si="16"/>
        <v/>
      </c>
      <c r="L564" s="446" t="str">
        <f t="shared" si="17"/>
        <v/>
      </c>
    </row>
    <row r="565" spans="11:12" ht="22.75" customHeight="1">
      <c r="K565" s="446" t="str">
        <f t="shared" si="16"/>
        <v/>
      </c>
      <c r="L565" s="446" t="str">
        <f t="shared" si="17"/>
        <v/>
      </c>
    </row>
    <row r="566" spans="11:12" ht="22.75" customHeight="1">
      <c r="K566" s="446" t="str">
        <f t="shared" si="16"/>
        <v/>
      </c>
      <c r="L566" s="446" t="str">
        <f t="shared" si="17"/>
        <v/>
      </c>
    </row>
    <row r="567" spans="11:12" ht="22.75" customHeight="1">
      <c r="K567" s="446" t="str">
        <f t="shared" si="16"/>
        <v/>
      </c>
      <c r="L567" s="446" t="str">
        <f t="shared" si="17"/>
        <v/>
      </c>
    </row>
    <row r="568" spans="11:12" ht="22.75" customHeight="1">
      <c r="K568" s="446" t="str">
        <f t="shared" si="16"/>
        <v/>
      </c>
      <c r="L568" s="446" t="str">
        <f t="shared" si="17"/>
        <v/>
      </c>
    </row>
    <row r="569" spans="11:12" ht="22.75" customHeight="1">
      <c r="K569" s="446" t="str">
        <f t="shared" si="16"/>
        <v/>
      </c>
      <c r="L569" s="446" t="str">
        <f t="shared" si="17"/>
        <v/>
      </c>
    </row>
    <row r="570" spans="11:12" ht="22.75" customHeight="1">
      <c r="K570" s="446" t="str">
        <f t="shared" si="16"/>
        <v/>
      </c>
      <c r="L570" s="446" t="str">
        <f t="shared" si="17"/>
        <v/>
      </c>
    </row>
    <row r="571" spans="11:12" ht="22.75" customHeight="1">
      <c r="K571" s="446" t="str">
        <f t="shared" si="16"/>
        <v/>
      </c>
      <c r="L571" s="446" t="str">
        <f t="shared" si="17"/>
        <v/>
      </c>
    </row>
    <row r="572" spans="11:12" ht="22.75" customHeight="1">
      <c r="K572" s="446" t="str">
        <f t="shared" si="16"/>
        <v/>
      </c>
      <c r="L572" s="446" t="str">
        <f t="shared" si="17"/>
        <v/>
      </c>
    </row>
    <row r="573" spans="11:12" ht="22.75" customHeight="1">
      <c r="K573" s="446" t="str">
        <f t="shared" si="16"/>
        <v/>
      </c>
      <c r="L573" s="446" t="str">
        <f t="shared" si="17"/>
        <v/>
      </c>
    </row>
    <row r="574" spans="11:12" ht="22.75" customHeight="1">
      <c r="K574" s="446" t="str">
        <f t="shared" si="16"/>
        <v/>
      </c>
      <c r="L574" s="446" t="str">
        <f t="shared" si="17"/>
        <v/>
      </c>
    </row>
    <row r="575" spans="11:12" ht="22.75" customHeight="1">
      <c r="K575" s="446" t="str">
        <f t="shared" si="16"/>
        <v/>
      </c>
      <c r="L575" s="446" t="str">
        <f t="shared" si="17"/>
        <v/>
      </c>
    </row>
    <row r="576" spans="11:12" ht="22.75" customHeight="1">
      <c r="K576" s="446" t="str">
        <f t="shared" si="16"/>
        <v/>
      </c>
      <c r="L576" s="446" t="str">
        <f t="shared" si="17"/>
        <v/>
      </c>
    </row>
    <row r="577" spans="11:12" ht="22.75" customHeight="1">
      <c r="K577" s="446" t="str">
        <f t="shared" ref="K577:K640" si="18">IF(A577="","",ROW())</f>
        <v/>
      </c>
      <c r="L577" s="446" t="str">
        <f t="shared" ref="L577:L640" si="19">IFERROR(INDEX($A$1:$A$1000,SMALL($K$1:$K$1000,ROW(A577))),"")</f>
        <v/>
      </c>
    </row>
    <row r="578" spans="11:12" ht="22.75" customHeight="1">
      <c r="K578" s="446" t="str">
        <f t="shared" si="18"/>
        <v/>
      </c>
      <c r="L578" s="446" t="str">
        <f t="shared" si="19"/>
        <v/>
      </c>
    </row>
    <row r="579" spans="11:12" ht="22.75" customHeight="1">
      <c r="K579" s="446" t="str">
        <f t="shared" si="18"/>
        <v/>
      </c>
      <c r="L579" s="446" t="str">
        <f t="shared" si="19"/>
        <v/>
      </c>
    </row>
    <row r="580" spans="11:12" ht="22.75" customHeight="1">
      <c r="K580" s="446" t="str">
        <f t="shared" si="18"/>
        <v/>
      </c>
      <c r="L580" s="446" t="str">
        <f t="shared" si="19"/>
        <v/>
      </c>
    </row>
    <row r="581" spans="11:12" ht="22.75" customHeight="1">
      <c r="K581" s="446" t="str">
        <f t="shared" si="18"/>
        <v/>
      </c>
      <c r="L581" s="446" t="str">
        <f t="shared" si="19"/>
        <v/>
      </c>
    </row>
    <row r="582" spans="11:12" ht="22.75" customHeight="1">
      <c r="K582" s="446" t="str">
        <f t="shared" si="18"/>
        <v/>
      </c>
      <c r="L582" s="446" t="str">
        <f t="shared" si="19"/>
        <v/>
      </c>
    </row>
    <row r="583" spans="11:12" ht="22.75" customHeight="1">
      <c r="K583" s="446" t="str">
        <f t="shared" si="18"/>
        <v/>
      </c>
      <c r="L583" s="446" t="str">
        <f t="shared" si="19"/>
        <v/>
      </c>
    </row>
    <row r="584" spans="11:12" ht="22.75" customHeight="1">
      <c r="K584" s="446" t="str">
        <f t="shared" si="18"/>
        <v/>
      </c>
      <c r="L584" s="446" t="str">
        <f t="shared" si="19"/>
        <v/>
      </c>
    </row>
    <row r="585" spans="11:12" ht="22.75" customHeight="1">
      <c r="K585" s="446" t="str">
        <f t="shared" si="18"/>
        <v/>
      </c>
      <c r="L585" s="446" t="str">
        <f t="shared" si="19"/>
        <v/>
      </c>
    </row>
    <row r="586" spans="11:12" ht="22.75" customHeight="1">
      <c r="K586" s="446" t="str">
        <f t="shared" si="18"/>
        <v/>
      </c>
      <c r="L586" s="446" t="str">
        <f t="shared" si="19"/>
        <v/>
      </c>
    </row>
    <row r="587" spans="11:12" ht="22.75" customHeight="1">
      <c r="K587" s="446" t="str">
        <f t="shared" si="18"/>
        <v/>
      </c>
      <c r="L587" s="446" t="str">
        <f t="shared" si="19"/>
        <v/>
      </c>
    </row>
    <row r="588" spans="11:12" ht="22.75" customHeight="1">
      <c r="K588" s="446" t="str">
        <f t="shared" si="18"/>
        <v/>
      </c>
      <c r="L588" s="446" t="str">
        <f t="shared" si="19"/>
        <v/>
      </c>
    </row>
    <row r="589" spans="11:12" ht="22.75" customHeight="1">
      <c r="K589" s="446" t="str">
        <f t="shared" si="18"/>
        <v/>
      </c>
      <c r="L589" s="446" t="str">
        <f t="shared" si="19"/>
        <v/>
      </c>
    </row>
    <row r="590" spans="11:12" ht="22.75" customHeight="1">
      <c r="K590" s="446" t="str">
        <f t="shared" si="18"/>
        <v/>
      </c>
      <c r="L590" s="446" t="str">
        <f t="shared" si="19"/>
        <v/>
      </c>
    </row>
    <row r="591" spans="11:12" ht="22.75" customHeight="1">
      <c r="K591" s="446" t="str">
        <f t="shared" si="18"/>
        <v/>
      </c>
      <c r="L591" s="446" t="str">
        <f t="shared" si="19"/>
        <v/>
      </c>
    </row>
    <row r="592" spans="11:12" ht="22.75" customHeight="1">
      <c r="K592" s="446" t="str">
        <f t="shared" si="18"/>
        <v/>
      </c>
      <c r="L592" s="446" t="str">
        <f t="shared" si="19"/>
        <v/>
      </c>
    </row>
    <row r="593" spans="11:12" ht="22.75" customHeight="1">
      <c r="K593" s="446" t="str">
        <f t="shared" si="18"/>
        <v/>
      </c>
      <c r="L593" s="446" t="str">
        <f t="shared" si="19"/>
        <v/>
      </c>
    </row>
    <row r="594" spans="11:12" ht="22.75" customHeight="1">
      <c r="K594" s="446" t="str">
        <f t="shared" si="18"/>
        <v/>
      </c>
      <c r="L594" s="446" t="str">
        <f t="shared" si="19"/>
        <v/>
      </c>
    </row>
    <row r="595" spans="11:12" ht="22.75" customHeight="1">
      <c r="K595" s="446" t="str">
        <f t="shared" si="18"/>
        <v/>
      </c>
      <c r="L595" s="446" t="str">
        <f t="shared" si="19"/>
        <v/>
      </c>
    </row>
    <row r="596" spans="11:12" ht="22.75" customHeight="1">
      <c r="K596" s="446" t="str">
        <f t="shared" si="18"/>
        <v/>
      </c>
      <c r="L596" s="446" t="str">
        <f t="shared" si="19"/>
        <v/>
      </c>
    </row>
    <row r="597" spans="11:12" ht="22.75" customHeight="1">
      <c r="K597" s="446" t="str">
        <f t="shared" si="18"/>
        <v/>
      </c>
      <c r="L597" s="446" t="str">
        <f t="shared" si="19"/>
        <v/>
      </c>
    </row>
    <row r="598" spans="11:12" ht="22.75" customHeight="1">
      <c r="K598" s="446" t="str">
        <f t="shared" si="18"/>
        <v/>
      </c>
      <c r="L598" s="446" t="str">
        <f t="shared" si="19"/>
        <v/>
      </c>
    </row>
    <row r="599" spans="11:12" ht="22.75" customHeight="1">
      <c r="K599" s="446" t="str">
        <f t="shared" si="18"/>
        <v/>
      </c>
      <c r="L599" s="446" t="str">
        <f t="shared" si="19"/>
        <v/>
      </c>
    </row>
    <row r="600" spans="11:12" ht="22.75" customHeight="1">
      <c r="K600" s="446" t="str">
        <f t="shared" si="18"/>
        <v/>
      </c>
      <c r="L600" s="446" t="str">
        <f t="shared" si="19"/>
        <v/>
      </c>
    </row>
    <row r="601" spans="11:12" ht="22.75" customHeight="1">
      <c r="K601" s="446" t="str">
        <f t="shared" si="18"/>
        <v/>
      </c>
      <c r="L601" s="446" t="str">
        <f t="shared" si="19"/>
        <v/>
      </c>
    </row>
    <row r="602" spans="11:12" ht="22.75" customHeight="1">
      <c r="K602" s="446" t="str">
        <f t="shared" si="18"/>
        <v/>
      </c>
      <c r="L602" s="446" t="str">
        <f t="shared" si="19"/>
        <v/>
      </c>
    </row>
    <row r="603" spans="11:12" ht="22.75" customHeight="1">
      <c r="K603" s="446" t="str">
        <f t="shared" si="18"/>
        <v/>
      </c>
      <c r="L603" s="446" t="str">
        <f t="shared" si="19"/>
        <v/>
      </c>
    </row>
    <row r="604" spans="11:12" ht="22.75" customHeight="1">
      <c r="K604" s="446" t="str">
        <f t="shared" si="18"/>
        <v/>
      </c>
      <c r="L604" s="446" t="str">
        <f t="shared" si="19"/>
        <v/>
      </c>
    </row>
    <row r="605" spans="11:12" ht="22.75" customHeight="1">
      <c r="K605" s="446" t="str">
        <f t="shared" si="18"/>
        <v/>
      </c>
      <c r="L605" s="446" t="str">
        <f t="shared" si="19"/>
        <v/>
      </c>
    </row>
    <row r="606" spans="11:12" ht="22.75" customHeight="1">
      <c r="K606" s="446" t="str">
        <f t="shared" si="18"/>
        <v/>
      </c>
      <c r="L606" s="446" t="str">
        <f t="shared" si="19"/>
        <v/>
      </c>
    </row>
    <row r="607" spans="11:12" ht="22.75" customHeight="1">
      <c r="K607" s="446" t="str">
        <f t="shared" si="18"/>
        <v/>
      </c>
      <c r="L607" s="446" t="str">
        <f t="shared" si="19"/>
        <v/>
      </c>
    </row>
    <row r="608" spans="11:12" ht="22.75" customHeight="1">
      <c r="K608" s="446" t="str">
        <f t="shared" si="18"/>
        <v/>
      </c>
      <c r="L608" s="446" t="str">
        <f t="shared" si="19"/>
        <v/>
      </c>
    </row>
    <row r="609" spans="11:12" ht="22.75" customHeight="1">
      <c r="K609" s="446" t="str">
        <f t="shared" si="18"/>
        <v/>
      </c>
      <c r="L609" s="446" t="str">
        <f t="shared" si="19"/>
        <v/>
      </c>
    </row>
    <row r="610" spans="11:12" ht="22.75" customHeight="1">
      <c r="K610" s="446" t="str">
        <f t="shared" si="18"/>
        <v/>
      </c>
      <c r="L610" s="446" t="str">
        <f t="shared" si="19"/>
        <v/>
      </c>
    </row>
    <row r="611" spans="11:12" ht="22.75" customHeight="1">
      <c r="K611" s="446" t="str">
        <f t="shared" si="18"/>
        <v/>
      </c>
      <c r="L611" s="446" t="str">
        <f t="shared" si="19"/>
        <v/>
      </c>
    </row>
    <row r="612" spans="11:12" ht="22.75" customHeight="1">
      <c r="K612" s="446" t="str">
        <f t="shared" si="18"/>
        <v/>
      </c>
      <c r="L612" s="446" t="str">
        <f t="shared" si="19"/>
        <v/>
      </c>
    </row>
    <row r="613" spans="11:12" ht="22.75" customHeight="1">
      <c r="K613" s="446" t="str">
        <f t="shared" si="18"/>
        <v/>
      </c>
      <c r="L613" s="446" t="str">
        <f t="shared" si="19"/>
        <v/>
      </c>
    </row>
    <row r="614" spans="11:12" ht="22.75" customHeight="1">
      <c r="K614" s="446" t="str">
        <f t="shared" si="18"/>
        <v/>
      </c>
      <c r="L614" s="446" t="str">
        <f t="shared" si="19"/>
        <v/>
      </c>
    </row>
    <row r="615" spans="11:12" ht="22.75" customHeight="1">
      <c r="K615" s="446" t="str">
        <f t="shared" si="18"/>
        <v/>
      </c>
      <c r="L615" s="446" t="str">
        <f t="shared" si="19"/>
        <v/>
      </c>
    </row>
    <row r="616" spans="11:12" ht="22.75" customHeight="1">
      <c r="K616" s="446" t="str">
        <f t="shared" si="18"/>
        <v/>
      </c>
      <c r="L616" s="446" t="str">
        <f t="shared" si="19"/>
        <v/>
      </c>
    </row>
    <row r="617" spans="11:12" ht="22.75" customHeight="1">
      <c r="K617" s="446" t="str">
        <f t="shared" si="18"/>
        <v/>
      </c>
      <c r="L617" s="446" t="str">
        <f t="shared" si="19"/>
        <v/>
      </c>
    </row>
    <row r="618" spans="11:12" ht="22.75" customHeight="1">
      <c r="K618" s="446" t="str">
        <f t="shared" si="18"/>
        <v/>
      </c>
      <c r="L618" s="446" t="str">
        <f t="shared" si="19"/>
        <v/>
      </c>
    </row>
    <row r="619" spans="11:12" ht="22.75" customHeight="1">
      <c r="K619" s="446" t="str">
        <f t="shared" si="18"/>
        <v/>
      </c>
      <c r="L619" s="446" t="str">
        <f t="shared" si="19"/>
        <v/>
      </c>
    </row>
    <row r="620" spans="11:12" ht="22.75" customHeight="1">
      <c r="K620" s="446" t="str">
        <f t="shared" si="18"/>
        <v/>
      </c>
      <c r="L620" s="446" t="str">
        <f t="shared" si="19"/>
        <v/>
      </c>
    </row>
    <row r="621" spans="11:12" ht="22.75" customHeight="1">
      <c r="K621" s="446" t="str">
        <f t="shared" si="18"/>
        <v/>
      </c>
      <c r="L621" s="446" t="str">
        <f t="shared" si="19"/>
        <v/>
      </c>
    </row>
    <row r="622" spans="11:12" ht="22.75" customHeight="1">
      <c r="K622" s="446" t="str">
        <f t="shared" si="18"/>
        <v/>
      </c>
      <c r="L622" s="446" t="str">
        <f t="shared" si="19"/>
        <v/>
      </c>
    </row>
    <row r="623" spans="11:12" ht="22.75" customHeight="1">
      <c r="K623" s="446" t="str">
        <f t="shared" si="18"/>
        <v/>
      </c>
      <c r="L623" s="446" t="str">
        <f t="shared" si="19"/>
        <v/>
      </c>
    </row>
    <row r="624" spans="11:12" ht="22.75" customHeight="1">
      <c r="K624" s="446" t="str">
        <f t="shared" si="18"/>
        <v/>
      </c>
      <c r="L624" s="446" t="str">
        <f t="shared" si="19"/>
        <v/>
      </c>
    </row>
    <row r="625" spans="11:12" ht="22.75" customHeight="1">
      <c r="K625" s="446" t="str">
        <f t="shared" si="18"/>
        <v/>
      </c>
      <c r="L625" s="446" t="str">
        <f t="shared" si="19"/>
        <v/>
      </c>
    </row>
    <row r="626" spans="11:12" ht="22.75" customHeight="1">
      <c r="K626" s="446" t="str">
        <f t="shared" si="18"/>
        <v/>
      </c>
      <c r="L626" s="446" t="str">
        <f t="shared" si="19"/>
        <v/>
      </c>
    </row>
    <row r="627" spans="11:12" ht="22.75" customHeight="1">
      <c r="K627" s="446" t="str">
        <f t="shared" si="18"/>
        <v/>
      </c>
      <c r="L627" s="446" t="str">
        <f t="shared" si="19"/>
        <v/>
      </c>
    </row>
    <row r="628" spans="11:12" ht="22.75" customHeight="1">
      <c r="K628" s="446" t="str">
        <f t="shared" si="18"/>
        <v/>
      </c>
      <c r="L628" s="446" t="str">
        <f t="shared" si="19"/>
        <v/>
      </c>
    </row>
    <row r="629" spans="11:12" ht="22.75" customHeight="1">
      <c r="K629" s="446" t="str">
        <f t="shared" si="18"/>
        <v/>
      </c>
      <c r="L629" s="446" t="str">
        <f t="shared" si="19"/>
        <v/>
      </c>
    </row>
    <row r="630" spans="11:12" ht="22.75" customHeight="1">
      <c r="K630" s="446" t="str">
        <f t="shared" si="18"/>
        <v/>
      </c>
      <c r="L630" s="446" t="str">
        <f t="shared" si="19"/>
        <v/>
      </c>
    </row>
    <row r="631" spans="11:12" ht="22.75" customHeight="1">
      <c r="K631" s="446" t="str">
        <f t="shared" si="18"/>
        <v/>
      </c>
      <c r="L631" s="446" t="str">
        <f t="shared" si="19"/>
        <v/>
      </c>
    </row>
    <row r="632" spans="11:12" ht="22.75" customHeight="1">
      <c r="K632" s="446" t="str">
        <f t="shared" si="18"/>
        <v/>
      </c>
      <c r="L632" s="446" t="str">
        <f t="shared" si="19"/>
        <v/>
      </c>
    </row>
    <row r="633" spans="11:12" ht="22.75" customHeight="1">
      <c r="K633" s="446" t="str">
        <f t="shared" si="18"/>
        <v/>
      </c>
      <c r="L633" s="446" t="str">
        <f t="shared" si="19"/>
        <v/>
      </c>
    </row>
    <row r="634" spans="11:12" ht="22.75" customHeight="1">
      <c r="K634" s="446" t="str">
        <f t="shared" si="18"/>
        <v/>
      </c>
      <c r="L634" s="446" t="str">
        <f t="shared" si="19"/>
        <v/>
      </c>
    </row>
    <row r="635" spans="11:12" ht="22.75" customHeight="1">
      <c r="K635" s="446" t="str">
        <f t="shared" si="18"/>
        <v/>
      </c>
      <c r="L635" s="446" t="str">
        <f t="shared" si="19"/>
        <v/>
      </c>
    </row>
    <row r="636" spans="11:12" ht="22.75" customHeight="1">
      <c r="K636" s="446" t="str">
        <f t="shared" si="18"/>
        <v/>
      </c>
      <c r="L636" s="446" t="str">
        <f t="shared" si="19"/>
        <v/>
      </c>
    </row>
    <row r="637" spans="11:12" ht="22.75" customHeight="1">
      <c r="K637" s="446" t="str">
        <f t="shared" si="18"/>
        <v/>
      </c>
      <c r="L637" s="446" t="str">
        <f t="shared" si="19"/>
        <v/>
      </c>
    </row>
    <row r="638" spans="11:12" ht="22.75" customHeight="1">
      <c r="K638" s="446" t="str">
        <f t="shared" si="18"/>
        <v/>
      </c>
      <c r="L638" s="446" t="str">
        <f t="shared" si="19"/>
        <v/>
      </c>
    </row>
    <row r="639" spans="11:12" ht="22.75" customHeight="1">
      <c r="K639" s="446" t="str">
        <f t="shared" si="18"/>
        <v/>
      </c>
      <c r="L639" s="446" t="str">
        <f t="shared" si="19"/>
        <v/>
      </c>
    </row>
    <row r="640" spans="11:12" ht="22.75" customHeight="1">
      <c r="K640" s="446" t="str">
        <f t="shared" si="18"/>
        <v/>
      </c>
      <c r="L640" s="446" t="str">
        <f t="shared" si="19"/>
        <v/>
      </c>
    </row>
    <row r="641" spans="11:12" ht="22.75" customHeight="1">
      <c r="K641" s="446" t="str">
        <f t="shared" ref="K641:K704" si="20">IF(A641="","",ROW())</f>
        <v/>
      </c>
      <c r="L641" s="446" t="str">
        <f t="shared" ref="L641:L704" si="21">IFERROR(INDEX($A$1:$A$1000,SMALL($K$1:$K$1000,ROW(A641))),"")</f>
        <v/>
      </c>
    </row>
    <row r="642" spans="11:12" ht="22.75" customHeight="1">
      <c r="K642" s="446" t="str">
        <f t="shared" si="20"/>
        <v/>
      </c>
      <c r="L642" s="446" t="str">
        <f t="shared" si="21"/>
        <v/>
      </c>
    </row>
    <row r="643" spans="11:12" ht="22.75" customHeight="1">
      <c r="K643" s="446" t="str">
        <f t="shared" si="20"/>
        <v/>
      </c>
      <c r="L643" s="446" t="str">
        <f t="shared" si="21"/>
        <v/>
      </c>
    </row>
    <row r="644" spans="11:12" ht="22.75" customHeight="1">
      <c r="K644" s="446" t="str">
        <f t="shared" si="20"/>
        <v/>
      </c>
      <c r="L644" s="446" t="str">
        <f t="shared" si="21"/>
        <v/>
      </c>
    </row>
    <row r="645" spans="11:12" ht="22.75" customHeight="1">
      <c r="K645" s="446" t="str">
        <f t="shared" si="20"/>
        <v/>
      </c>
      <c r="L645" s="446" t="str">
        <f t="shared" si="21"/>
        <v/>
      </c>
    </row>
    <row r="646" spans="11:12" ht="22.75" customHeight="1">
      <c r="K646" s="446" t="str">
        <f t="shared" si="20"/>
        <v/>
      </c>
      <c r="L646" s="446" t="str">
        <f t="shared" si="21"/>
        <v/>
      </c>
    </row>
    <row r="647" spans="11:12" ht="22.75" customHeight="1">
      <c r="K647" s="446" t="str">
        <f t="shared" si="20"/>
        <v/>
      </c>
      <c r="L647" s="446" t="str">
        <f t="shared" si="21"/>
        <v/>
      </c>
    </row>
    <row r="648" spans="11:12" ht="22.75" customHeight="1">
      <c r="K648" s="446" t="str">
        <f t="shared" si="20"/>
        <v/>
      </c>
      <c r="L648" s="446" t="str">
        <f t="shared" si="21"/>
        <v/>
      </c>
    </row>
    <row r="649" spans="11:12" ht="22.75" customHeight="1">
      <c r="K649" s="446" t="str">
        <f t="shared" si="20"/>
        <v/>
      </c>
      <c r="L649" s="446" t="str">
        <f t="shared" si="21"/>
        <v/>
      </c>
    </row>
    <row r="650" spans="11:12" ht="22.75" customHeight="1">
      <c r="K650" s="446" t="str">
        <f t="shared" si="20"/>
        <v/>
      </c>
      <c r="L650" s="446" t="str">
        <f t="shared" si="21"/>
        <v/>
      </c>
    </row>
    <row r="651" spans="11:12" ht="22.75" customHeight="1">
      <c r="K651" s="446" t="str">
        <f t="shared" si="20"/>
        <v/>
      </c>
      <c r="L651" s="446" t="str">
        <f t="shared" si="21"/>
        <v/>
      </c>
    </row>
    <row r="652" spans="11:12" ht="22.75" customHeight="1">
      <c r="K652" s="446" t="str">
        <f t="shared" si="20"/>
        <v/>
      </c>
      <c r="L652" s="446" t="str">
        <f t="shared" si="21"/>
        <v/>
      </c>
    </row>
    <row r="653" spans="11:12" ht="22.75" customHeight="1">
      <c r="K653" s="446" t="str">
        <f t="shared" si="20"/>
        <v/>
      </c>
      <c r="L653" s="446" t="str">
        <f t="shared" si="21"/>
        <v/>
      </c>
    </row>
    <row r="654" spans="11:12" ht="22.75" customHeight="1">
      <c r="K654" s="446" t="str">
        <f t="shared" si="20"/>
        <v/>
      </c>
      <c r="L654" s="446" t="str">
        <f t="shared" si="21"/>
        <v/>
      </c>
    </row>
    <row r="655" spans="11:12" ht="22.75" customHeight="1">
      <c r="K655" s="446" t="str">
        <f t="shared" si="20"/>
        <v/>
      </c>
      <c r="L655" s="446" t="str">
        <f t="shared" si="21"/>
        <v/>
      </c>
    </row>
    <row r="656" spans="11:12" ht="22.75" customHeight="1">
      <c r="K656" s="446" t="str">
        <f t="shared" si="20"/>
        <v/>
      </c>
      <c r="L656" s="446" t="str">
        <f t="shared" si="21"/>
        <v/>
      </c>
    </row>
    <row r="657" spans="11:12" ht="22.75" customHeight="1">
      <c r="K657" s="446" t="str">
        <f t="shared" si="20"/>
        <v/>
      </c>
      <c r="L657" s="446" t="str">
        <f t="shared" si="21"/>
        <v/>
      </c>
    </row>
    <row r="658" spans="11:12" ht="22.75" customHeight="1">
      <c r="K658" s="446" t="str">
        <f t="shared" si="20"/>
        <v/>
      </c>
      <c r="L658" s="446" t="str">
        <f t="shared" si="21"/>
        <v/>
      </c>
    </row>
    <row r="659" spans="11:12" ht="22.75" customHeight="1">
      <c r="K659" s="446" t="str">
        <f t="shared" si="20"/>
        <v/>
      </c>
      <c r="L659" s="446" t="str">
        <f t="shared" si="21"/>
        <v/>
      </c>
    </row>
    <row r="660" spans="11:12" ht="22.75" customHeight="1">
      <c r="K660" s="446" t="str">
        <f t="shared" si="20"/>
        <v/>
      </c>
      <c r="L660" s="446" t="str">
        <f t="shared" si="21"/>
        <v/>
      </c>
    </row>
    <row r="661" spans="11:12" ht="22.75" customHeight="1">
      <c r="K661" s="446" t="str">
        <f t="shared" si="20"/>
        <v/>
      </c>
      <c r="L661" s="446" t="str">
        <f t="shared" si="21"/>
        <v/>
      </c>
    </row>
    <row r="662" spans="11:12" ht="22.75" customHeight="1">
      <c r="K662" s="446" t="str">
        <f t="shared" si="20"/>
        <v/>
      </c>
      <c r="L662" s="446" t="str">
        <f t="shared" si="21"/>
        <v/>
      </c>
    </row>
    <row r="663" spans="11:12" ht="22.75" customHeight="1">
      <c r="K663" s="446" t="str">
        <f t="shared" si="20"/>
        <v/>
      </c>
      <c r="L663" s="446" t="str">
        <f t="shared" si="21"/>
        <v/>
      </c>
    </row>
    <row r="664" spans="11:12" ht="22.75" customHeight="1">
      <c r="K664" s="446" t="str">
        <f t="shared" si="20"/>
        <v/>
      </c>
      <c r="L664" s="446" t="str">
        <f t="shared" si="21"/>
        <v/>
      </c>
    </row>
    <row r="665" spans="11:12" ht="22.75" customHeight="1">
      <c r="K665" s="446" t="str">
        <f t="shared" si="20"/>
        <v/>
      </c>
      <c r="L665" s="446" t="str">
        <f t="shared" si="21"/>
        <v/>
      </c>
    </row>
    <row r="666" spans="11:12" ht="22.75" customHeight="1">
      <c r="K666" s="446" t="str">
        <f t="shared" si="20"/>
        <v/>
      </c>
      <c r="L666" s="446" t="str">
        <f t="shared" si="21"/>
        <v/>
      </c>
    </row>
    <row r="667" spans="11:12" ht="22.75" customHeight="1">
      <c r="K667" s="446" t="str">
        <f t="shared" si="20"/>
        <v/>
      </c>
      <c r="L667" s="446" t="str">
        <f t="shared" si="21"/>
        <v/>
      </c>
    </row>
    <row r="668" spans="11:12" ht="22.75" customHeight="1">
      <c r="K668" s="446" t="str">
        <f t="shared" si="20"/>
        <v/>
      </c>
      <c r="L668" s="446" t="str">
        <f t="shared" si="21"/>
        <v/>
      </c>
    </row>
    <row r="669" spans="11:12" ht="22.75" customHeight="1">
      <c r="K669" s="446" t="str">
        <f t="shared" si="20"/>
        <v/>
      </c>
      <c r="L669" s="446" t="str">
        <f t="shared" si="21"/>
        <v/>
      </c>
    </row>
    <row r="670" spans="11:12" ht="22.75" customHeight="1">
      <c r="K670" s="446" t="str">
        <f t="shared" si="20"/>
        <v/>
      </c>
      <c r="L670" s="446" t="str">
        <f t="shared" si="21"/>
        <v/>
      </c>
    </row>
    <row r="671" spans="11:12" ht="22.75" customHeight="1">
      <c r="K671" s="446" t="str">
        <f t="shared" si="20"/>
        <v/>
      </c>
      <c r="L671" s="446" t="str">
        <f t="shared" si="21"/>
        <v/>
      </c>
    </row>
    <row r="672" spans="11:12" ht="22.75" customHeight="1">
      <c r="K672" s="446" t="str">
        <f t="shared" si="20"/>
        <v/>
      </c>
      <c r="L672" s="446" t="str">
        <f t="shared" si="21"/>
        <v/>
      </c>
    </row>
    <row r="673" spans="11:12" ht="22.75" customHeight="1">
      <c r="K673" s="446" t="str">
        <f t="shared" si="20"/>
        <v/>
      </c>
      <c r="L673" s="446" t="str">
        <f t="shared" si="21"/>
        <v/>
      </c>
    </row>
    <row r="674" spans="11:12" ht="22.75" customHeight="1">
      <c r="K674" s="446" t="str">
        <f t="shared" si="20"/>
        <v/>
      </c>
      <c r="L674" s="446" t="str">
        <f t="shared" si="21"/>
        <v/>
      </c>
    </row>
    <row r="675" spans="11:12" ht="22.75" customHeight="1">
      <c r="K675" s="446" t="str">
        <f t="shared" si="20"/>
        <v/>
      </c>
      <c r="L675" s="446" t="str">
        <f t="shared" si="21"/>
        <v/>
      </c>
    </row>
    <row r="676" spans="11:12" ht="22.75" customHeight="1">
      <c r="K676" s="446" t="str">
        <f t="shared" si="20"/>
        <v/>
      </c>
      <c r="L676" s="446" t="str">
        <f t="shared" si="21"/>
        <v/>
      </c>
    </row>
    <row r="677" spans="11:12" ht="22.75" customHeight="1">
      <c r="K677" s="446" t="str">
        <f t="shared" si="20"/>
        <v/>
      </c>
      <c r="L677" s="446" t="str">
        <f t="shared" si="21"/>
        <v/>
      </c>
    </row>
    <row r="678" spans="11:12" ht="22.75" customHeight="1">
      <c r="K678" s="446" t="str">
        <f t="shared" si="20"/>
        <v/>
      </c>
      <c r="L678" s="446" t="str">
        <f t="shared" si="21"/>
        <v/>
      </c>
    </row>
    <row r="679" spans="11:12" ht="22.75" customHeight="1">
      <c r="K679" s="446" t="str">
        <f t="shared" si="20"/>
        <v/>
      </c>
      <c r="L679" s="446" t="str">
        <f t="shared" si="21"/>
        <v/>
      </c>
    </row>
    <row r="680" spans="11:12" ht="22.75" customHeight="1">
      <c r="K680" s="446" t="str">
        <f t="shared" si="20"/>
        <v/>
      </c>
      <c r="L680" s="446" t="str">
        <f t="shared" si="21"/>
        <v/>
      </c>
    </row>
    <row r="681" spans="11:12" ht="22.75" customHeight="1">
      <c r="K681" s="446" t="str">
        <f t="shared" si="20"/>
        <v/>
      </c>
      <c r="L681" s="446" t="str">
        <f t="shared" si="21"/>
        <v/>
      </c>
    </row>
    <row r="682" spans="11:12" ht="22.75" customHeight="1">
      <c r="K682" s="446" t="str">
        <f t="shared" si="20"/>
        <v/>
      </c>
      <c r="L682" s="446" t="str">
        <f t="shared" si="21"/>
        <v/>
      </c>
    </row>
    <row r="683" spans="11:12" ht="22.75" customHeight="1">
      <c r="K683" s="446" t="str">
        <f t="shared" si="20"/>
        <v/>
      </c>
      <c r="L683" s="446" t="str">
        <f t="shared" si="21"/>
        <v/>
      </c>
    </row>
    <row r="684" spans="11:12" ht="22.75" customHeight="1">
      <c r="K684" s="446" t="str">
        <f t="shared" si="20"/>
        <v/>
      </c>
      <c r="L684" s="446" t="str">
        <f t="shared" si="21"/>
        <v/>
      </c>
    </row>
    <row r="685" spans="11:12" ht="22.75" customHeight="1">
      <c r="K685" s="446" t="str">
        <f t="shared" si="20"/>
        <v/>
      </c>
      <c r="L685" s="446" t="str">
        <f t="shared" si="21"/>
        <v/>
      </c>
    </row>
    <row r="686" spans="11:12" ht="22.75" customHeight="1">
      <c r="K686" s="446" t="str">
        <f t="shared" si="20"/>
        <v/>
      </c>
      <c r="L686" s="446" t="str">
        <f t="shared" si="21"/>
        <v/>
      </c>
    </row>
    <row r="687" spans="11:12" ht="22.75" customHeight="1">
      <c r="K687" s="446" t="str">
        <f t="shared" si="20"/>
        <v/>
      </c>
      <c r="L687" s="446" t="str">
        <f t="shared" si="21"/>
        <v/>
      </c>
    </row>
    <row r="688" spans="11:12" ht="22.75" customHeight="1">
      <c r="K688" s="446" t="str">
        <f t="shared" si="20"/>
        <v/>
      </c>
      <c r="L688" s="446" t="str">
        <f t="shared" si="21"/>
        <v/>
      </c>
    </row>
    <row r="689" spans="11:12" ht="22.75" customHeight="1">
      <c r="K689" s="446" t="str">
        <f t="shared" si="20"/>
        <v/>
      </c>
      <c r="L689" s="446" t="str">
        <f t="shared" si="21"/>
        <v/>
      </c>
    </row>
    <row r="690" spans="11:12" ht="22.75" customHeight="1">
      <c r="K690" s="446" t="str">
        <f t="shared" si="20"/>
        <v/>
      </c>
      <c r="L690" s="446" t="str">
        <f t="shared" si="21"/>
        <v/>
      </c>
    </row>
    <row r="691" spans="11:12" ht="22.75" customHeight="1">
      <c r="K691" s="446" t="str">
        <f t="shared" si="20"/>
        <v/>
      </c>
      <c r="L691" s="446" t="str">
        <f t="shared" si="21"/>
        <v/>
      </c>
    </row>
    <row r="692" spans="11:12" ht="22.75" customHeight="1">
      <c r="K692" s="446" t="str">
        <f t="shared" si="20"/>
        <v/>
      </c>
      <c r="L692" s="446" t="str">
        <f t="shared" si="21"/>
        <v/>
      </c>
    </row>
    <row r="693" spans="11:12" ht="22.75" customHeight="1">
      <c r="K693" s="446" t="str">
        <f t="shared" si="20"/>
        <v/>
      </c>
      <c r="L693" s="446" t="str">
        <f t="shared" si="21"/>
        <v/>
      </c>
    </row>
    <row r="694" spans="11:12" ht="22.75" customHeight="1">
      <c r="K694" s="446" t="str">
        <f t="shared" si="20"/>
        <v/>
      </c>
      <c r="L694" s="446" t="str">
        <f t="shared" si="21"/>
        <v/>
      </c>
    </row>
    <row r="695" spans="11:12" ht="22.75" customHeight="1">
      <c r="K695" s="446" t="str">
        <f t="shared" si="20"/>
        <v/>
      </c>
      <c r="L695" s="446" t="str">
        <f t="shared" si="21"/>
        <v/>
      </c>
    </row>
    <row r="696" spans="11:12" ht="22.75" customHeight="1">
      <c r="K696" s="446" t="str">
        <f t="shared" si="20"/>
        <v/>
      </c>
      <c r="L696" s="446" t="str">
        <f t="shared" si="21"/>
        <v/>
      </c>
    </row>
    <row r="697" spans="11:12" ht="22.75" customHeight="1">
      <c r="K697" s="446" t="str">
        <f t="shared" si="20"/>
        <v/>
      </c>
      <c r="L697" s="446" t="str">
        <f t="shared" si="21"/>
        <v/>
      </c>
    </row>
    <row r="698" spans="11:12" ht="22.75" customHeight="1">
      <c r="K698" s="446" t="str">
        <f t="shared" si="20"/>
        <v/>
      </c>
      <c r="L698" s="446" t="str">
        <f t="shared" si="21"/>
        <v/>
      </c>
    </row>
    <row r="699" spans="11:12" ht="22.75" customHeight="1">
      <c r="K699" s="446" t="str">
        <f t="shared" si="20"/>
        <v/>
      </c>
      <c r="L699" s="446" t="str">
        <f t="shared" si="21"/>
        <v/>
      </c>
    </row>
    <row r="700" spans="11:12" ht="22.75" customHeight="1">
      <c r="K700" s="446" t="str">
        <f t="shared" si="20"/>
        <v/>
      </c>
      <c r="L700" s="446" t="str">
        <f t="shared" si="21"/>
        <v/>
      </c>
    </row>
    <row r="701" spans="11:12" ht="22.75" customHeight="1">
      <c r="K701" s="446" t="str">
        <f t="shared" si="20"/>
        <v/>
      </c>
      <c r="L701" s="446" t="str">
        <f t="shared" si="21"/>
        <v/>
      </c>
    </row>
    <row r="702" spans="11:12" ht="22.75" customHeight="1">
      <c r="K702" s="446" t="str">
        <f t="shared" si="20"/>
        <v/>
      </c>
      <c r="L702" s="446" t="str">
        <f t="shared" si="21"/>
        <v/>
      </c>
    </row>
    <row r="703" spans="11:12" ht="22.75" customHeight="1">
      <c r="K703" s="446" t="str">
        <f t="shared" si="20"/>
        <v/>
      </c>
      <c r="L703" s="446" t="str">
        <f t="shared" si="21"/>
        <v/>
      </c>
    </row>
    <row r="704" spans="11:12" ht="22.75" customHeight="1">
      <c r="K704" s="446" t="str">
        <f t="shared" si="20"/>
        <v/>
      </c>
      <c r="L704" s="446" t="str">
        <f t="shared" si="21"/>
        <v/>
      </c>
    </row>
    <row r="705" spans="11:12" ht="22.75" customHeight="1">
      <c r="K705" s="446" t="str">
        <f t="shared" ref="K705:K768" si="22">IF(A705="","",ROW())</f>
        <v/>
      </c>
      <c r="L705" s="446" t="str">
        <f t="shared" ref="L705:L768" si="23">IFERROR(INDEX($A$1:$A$1000,SMALL($K$1:$K$1000,ROW(A705))),"")</f>
        <v/>
      </c>
    </row>
    <row r="706" spans="11:12" ht="22.75" customHeight="1">
      <c r="K706" s="446" t="str">
        <f t="shared" si="22"/>
        <v/>
      </c>
      <c r="L706" s="446" t="str">
        <f t="shared" si="23"/>
        <v/>
      </c>
    </row>
    <row r="707" spans="11:12" ht="22.75" customHeight="1">
      <c r="K707" s="446" t="str">
        <f t="shared" si="22"/>
        <v/>
      </c>
      <c r="L707" s="446" t="str">
        <f t="shared" si="23"/>
        <v/>
      </c>
    </row>
    <row r="708" spans="11:12" ht="22.75" customHeight="1">
      <c r="K708" s="446" t="str">
        <f t="shared" si="22"/>
        <v/>
      </c>
      <c r="L708" s="446" t="str">
        <f t="shared" si="23"/>
        <v/>
      </c>
    </row>
    <row r="709" spans="11:12" ht="22.75" customHeight="1">
      <c r="K709" s="446" t="str">
        <f t="shared" si="22"/>
        <v/>
      </c>
      <c r="L709" s="446" t="str">
        <f t="shared" si="23"/>
        <v/>
      </c>
    </row>
    <row r="710" spans="11:12" ht="22.75" customHeight="1">
      <c r="K710" s="446" t="str">
        <f t="shared" si="22"/>
        <v/>
      </c>
      <c r="L710" s="446" t="str">
        <f t="shared" si="23"/>
        <v/>
      </c>
    </row>
    <row r="711" spans="11:12" ht="22.75" customHeight="1">
      <c r="K711" s="446" t="str">
        <f t="shared" si="22"/>
        <v/>
      </c>
      <c r="L711" s="446" t="str">
        <f t="shared" si="23"/>
        <v/>
      </c>
    </row>
    <row r="712" spans="11:12" ht="22.75" customHeight="1">
      <c r="K712" s="446" t="str">
        <f t="shared" si="22"/>
        <v/>
      </c>
      <c r="L712" s="446" t="str">
        <f t="shared" si="23"/>
        <v/>
      </c>
    </row>
    <row r="713" spans="11:12" ht="22.75" customHeight="1">
      <c r="K713" s="446" t="str">
        <f t="shared" si="22"/>
        <v/>
      </c>
      <c r="L713" s="446" t="str">
        <f t="shared" si="23"/>
        <v/>
      </c>
    </row>
    <row r="714" spans="11:12" ht="22.75" customHeight="1">
      <c r="K714" s="446" t="str">
        <f t="shared" si="22"/>
        <v/>
      </c>
      <c r="L714" s="446" t="str">
        <f t="shared" si="23"/>
        <v/>
      </c>
    </row>
    <row r="715" spans="11:12" ht="22.75" customHeight="1">
      <c r="K715" s="446" t="str">
        <f t="shared" si="22"/>
        <v/>
      </c>
      <c r="L715" s="446" t="str">
        <f t="shared" si="23"/>
        <v/>
      </c>
    </row>
    <row r="716" spans="11:12" ht="22.75" customHeight="1">
      <c r="K716" s="446" t="str">
        <f t="shared" si="22"/>
        <v/>
      </c>
      <c r="L716" s="446" t="str">
        <f t="shared" si="23"/>
        <v/>
      </c>
    </row>
    <row r="717" spans="11:12" ht="22.75" customHeight="1">
      <c r="K717" s="446" t="str">
        <f t="shared" si="22"/>
        <v/>
      </c>
      <c r="L717" s="446" t="str">
        <f t="shared" si="23"/>
        <v/>
      </c>
    </row>
    <row r="718" spans="11:12" ht="22.75" customHeight="1">
      <c r="K718" s="446" t="str">
        <f t="shared" si="22"/>
        <v/>
      </c>
      <c r="L718" s="446" t="str">
        <f t="shared" si="23"/>
        <v/>
      </c>
    </row>
    <row r="719" spans="11:12" ht="22.75" customHeight="1">
      <c r="K719" s="446" t="str">
        <f t="shared" si="22"/>
        <v/>
      </c>
      <c r="L719" s="446" t="str">
        <f t="shared" si="23"/>
        <v/>
      </c>
    </row>
    <row r="720" spans="11:12" ht="22.75" customHeight="1">
      <c r="K720" s="446" t="str">
        <f t="shared" si="22"/>
        <v/>
      </c>
      <c r="L720" s="446" t="str">
        <f t="shared" si="23"/>
        <v/>
      </c>
    </row>
    <row r="721" spans="11:12" ht="22.75" customHeight="1">
      <c r="K721" s="446" t="str">
        <f t="shared" si="22"/>
        <v/>
      </c>
      <c r="L721" s="446" t="str">
        <f t="shared" si="23"/>
        <v/>
      </c>
    </row>
    <row r="722" spans="11:12" ht="22.75" customHeight="1">
      <c r="K722" s="446" t="str">
        <f t="shared" si="22"/>
        <v/>
      </c>
      <c r="L722" s="446" t="str">
        <f t="shared" si="23"/>
        <v/>
      </c>
    </row>
    <row r="723" spans="11:12" ht="22.75" customHeight="1">
      <c r="K723" s="446" t="str">
        <f t="shared" si="22"/>
        <v/>
      </c>
      <c r="L723" s="446" t="str">
        <f t="shared" si="23"/>
        <v/>
      </c>
    </row>
    <row r="724" spans="11:12" ht="22.75" customHeight="1">
      <c r="K724" s="446" t="str">
        <f t="shared" si="22"/>
        <v/>
      </c>
      <c r="L724" s="446" t="str">
        <f t="shared" si="23"/>
        <v/>
      </c>
    </row>
    <row r="725" spans="11:12" ht="22.75" customHeight="1">
      <c r="K725" s="446" t="str">
        <f t="shared" si="22"/>
        <v/>
      </c>
      <c r="L725" s="446" t="str">
        <f t="shared" si="23"/>
        <v/>
      </c>
    </row>
    <row r="726" spans="11:12" ht="22.75" customHeight="1">
      <c r="K726" s="446" t="str">
        <f t="shared" si="22"/>
        <v/>
      </c>
      <c r="L726" s="446" t="str">
        <f t="shared" si="23"/>
        <v/>
      </c>
    </row>
    <row r="727" spans="11:12" ht="22.75" customHeight="1">
      <c r="K727" s="446" t="str">
        <f t="shared" si="22"/>
        <v/>
      </c>
      <c r="L727" s="446" t="str">
        <f t="shared" si="23"/>
        <v/>
      </c>
    </row>
    <row r="728" spans="11:12" ht="22.75" customHeight="1">
      <c r="K728" s="446" t="str">
        <f t="shared" si="22"/>
        <v/>
      </c>
      <c r="L728" s="446" t="str">
        <f t="shared" si="23"/>
        <v/>
      </c>
    </row>
    <row r="729" spans="11:12" ht="22.75" customHeight="1">
      <c r="K729" s="446" t="str">
        <f t="shared" si="22"/>
        <v/>
      </c>
      <c r="L729" s="446" t="str">
        <f t="shared" si="23"/>
        <v/>
      </c>
    </row>
    <row r="730" spans="11:12" ht="22.75" customHeight="1">
      <c r="K730" s="446" t="str">
        <f t="shared" si="22"/>
        <v/>
      </c>
      <c r="L730" s="446" t="str">
        <f t="shared" si="23"/>
        <v/>
      </c>
    </row>
    <row r="731" spans="11:12" ht="22.75" customHeight="1">
      <c r="K731" s="446" t="str">
        <f t="shared" si="22"/>
        <v/>
      </c>
      <c r="L731" s="446" t="str">
        <f t="shared" si="23"/>
        <v/>
      </c>
    </row>
    <row r="732" spans="11:12" ht="22.75" customHeight="1">
      <c r="K732" s="446" t="str">
        <f t="shared" si="22"/>
        <v/>
      </c>
      <c r="L732" s="446" t="str">
        <f t="shared" si="23"/>
        <v/>
      </c>
    </row>
    <row r="733" spans="11:12" ht="22.75" customHeight="1">
      <c r="K733" s="446" t="str">
        <f t="shared" si="22"/>
        <v/>
      </c>
      <c r="L733" s="446" t="str">
        <f t="shared" si="23"/>
        <v/>
      </c>
    </row>
    <row r="734" spans="11:12" ht="22.75" customHeight="1">
      <c r="K734" s="446" t="str">
        <f t="shared" si="22"/>
        <v/>
      </c>
      <c r="L734" s="446" t="str">
        <f t="shared" si="23"/>
        <v/>
      </c>
    </row>
    <row r="735" spans="11:12" ht="22.75" customHeight="1">
      <c r="K735" s="446" t="str">
        <f t="shared" si="22"/>
        <v/>
      </c>
      <c r="L735" s="446" t="str">
        <f t="shared" si="23"/>
        <v/>
      </c>
    </row>
    <row r="736" spans="11:12" ht="22.75" customHeight="1">
      <c r="K736" s="446" t="str">
        <f t="shared" si="22"/>
        <v/>
      </c>
      <c r="L736" s="446" t="str">
        <f t="shared" si="23"/>
        <v/>
      </c>
    </row>
    <row r="737" spans="11:12" ht="22.75" customHeight="1">
      <c r="K737" s="446" t="str">
        <f t="shared" si="22"/>
        <v/>
      </c>
      <c r="L737" s="446" t="str">
        <f t="shared" si="23"/>
        <v/>
      </c>
    </row>
    <row r="738" spans="11:12" ht="22.75" customHeight="1">
      <c r="K738" s="446" t="str">
        <f t="shared" si="22"/>
        <v/>
      </c>
      <c r="L738" s="446" t="str">
        <f t="shared" si="23"/>
        <v/>
      </c>
    </row>
    <row r="739" spans="11:12" ht="22.75" customHeight="1">
      <c r="K739" s="446" t="str">
        <f t="shared" si="22"/>
        <v/>
      </c>
      <c r="L739" s="446" t="str">
        <f t="shared" si="23"/>
        <v/>
      </c>
    </row>
    <row r="740" spans="11:12" ht="22.75" customHeight="1">
      <c r="K740" s="446" t="str">
        <f t="shared" si="22"/>
        <v/>
      </c>
      <c r="L740" s="446" t="str">
        <f t="shared" si="23"/>
        <v/>
      </c>
    </row>
    <row r="741" spans="11:12" ht="22.75" customHeight="1">
      <c r="K741" s="446" t="str">
        <f t="shared" si="22"/>
        <v/>
      </c>
      <c r="L741" s="446" t="str">
        <f t="shared" si="23"/>
        <v/>
      </c>
    </row>
    <row r="742" spans="11:12" ht="22.75" customHeight="1">
      <c r="K742" s="446" t="str">
        <f t="shared" si="22"/>
        <v/>
      </c>
      <c r="L742" s="446" t="str">
        <f t="shared" si="23"/>
        <v/>
      </c>
    </row>
    <row r="743" spans="11:12" ht="22.75" customHeight="1">
      <c r="K743" s="446" t="str">
        <f t="shared" si="22"/>
        <v/>
      </c>
      <c r="L743" s="446" t="str">
        <f t="shared" si="23"/>
        <v/>
      </c>
    </row>
    <row r="744" spans="11:12" ht="22.75" customHeight="1">
      <c r="K744" s="446" t="str">
        <f t="shared" si="22"/>
        <v/>
      </c>
      <c r="L744" s="446" t="str">
        <f t="shared" si="23"/>
        <v/>
      </c>
    </row>
    <row r="745" spans="11:12" ht="22.75" customHeight="1">
      <c r="K745" s="446" t="str">
        <f t="shared" si="22"/>
        <v/>
      </c>
      <c r="L745" s="446" t="str">
        <f t="shared" si="23"/>
        <v/>
      </c>
    </row>
    <row r="746" spans="11:12" ht="22.75" customHeight="1">
      <c r="K746" s="446" t="str">
        <f t="shared" si="22"/>
        <v/>
      </c>
      <c r="L746" s="446" t="str">
        <f t="shared" si="23"/>
        <v/>
      </c>
    </row>
    <row r="747" spans="11:12" ht="22.75" customHeight="1">
      <c r="K747" s="446" t="str">
        <f t="shared" si="22"/>
        <v/>
      </c>
      <c r="L747" s="446" t="str">
        <f t="shared" si="23"/>
        <v/>
      </c>
    </row>
    <row r="748" spans="11:12" ht="22.75" customHeight="1">
      <c r="K748" s="446" t="str">
        <f t="shared" si="22"/>
        <v/>
      </c>
      <c r="L748" s="446" t="str">
        <f t="shared" si="23"/>
        <v/>
      </c>
    </row>
    <row r="749" spans="11:12" ht="22.75" customHeight="1">
      <c r="K749" s="446" t="str">
        <f t="shared" si="22"/>
        <v/>
      </c>
      <c r="L749" s="446" t="str">
        <f t="shared" si="23"/>
        <v/>
      </c>
    </row>
    <row r="750" spans="11:12" ht="22.75" customHeight="1">
      <c r="K750" s="446" t="str">
        <f t="shared" si="22"/>
        <v/>
      </c>
      <c r="L750" s="446" t="str">
        <f t="shared" si="23"/>
        <v/>
      </c>
    </row>
    <row r="751" spans="11:12" ht="22.75" customHeight="1">
      <c r="K751" s="446" t="str">
        <f t="shared" si="22"/>
        <v/>
      </c>
      <c r="L751" s="446" t="str">
        <f t="shared" si="23"/>
        <v/>
      </c>
    </row>
    <row r="752" spans="11:12" ht="22.75" customHeight="1">
      <c r="K752" s="446" t="str">
        <f t="shared" si="22"/>
        <v/>
      </c>
      <c r="L752" s="446" t="str">
        <f t="shared" si="23"/>
        <v/>
      </c>
    </row>
    <row r="753" spans="11:12" ht="22.75" customHeight="1">
      <c r="K753" s="446" t="str">
        <f t="shared" si="22"/>
        <v/>
      </c>
      <c r="L753" s="446" t="str">
        <f t="shared" si="23"/>
        <v/>
      </c>
    </row>
    <row r="754" spans="11:12" ht="22.75" customHeight="1">
      <c r="K754" s="446" t="str">
        <f t="shared" si="22"/>
        <v/>
      </c>
      <c r="L754" s="446" t="str">
        <f t="shared" si="23"/>
        <v/>
      </c>
    </row>
    <row r="755" spans="11:12" ht="22.75" customHeight="1">
      <c r="K755" s="446" t="str">
        <f t="shared" si="22"/>
        <v/>
      </c>
      <c r="L755" s="446" t="str">
        <f t="shared" si="23"/>
        <v/>
      </c>
    </row>
    <row r="756" spans="11:12" ht="22.75" customHeight="1">
      <c r="K756" s="446" t="str">
        <f t="shared" si="22"/>
        <v/>
      </c>
      <c r="L756" s="446" t="str">
        <f t="shared" si="23"/>
        <v/>
      </c>
    </row>
    <row r="757" spans="11:12" ht="22.75" customHeight="1">
      <c r="K757" s="446" t="str">
        <f t="shared" si="22"/>
        <v/>
      </c>
      <c r="L757" s="446" t="str">
        <f t="shared" si="23"/>
        <v/>
      </c>
    </row>
    <row r="758" spans="11:12" ht="22.75" customHeight="1">
      <c r="K758" s="446" t="str">
        <f t="shared" si="22"/>
        <v/>
      </c>
      <c r="L758" s="446" t="str">
        <f t="shared" si="23"/>
        <v/>
      </c>
    </row>
    <row r="759" spans="11:12" ht="22.75" customHeight="1">
      <c r="K759" s="446" t="str">
        <f t="shared" si="22"/>
        <v/>
      </c>
      <c r="L759" s="446" t="str">
        <f t="shared" si="23"/>
        <v/>
      </c>
    </row>
    <row r="760" spans="11:12" ht="22.75" customHeight="1">
      <c r="K760" s="446" t="str">
        <f t="shared" si="22"/>
        <v/>
      </c>
      <c r="L760" s="446" t="str">
        <f t="shared" si="23"/>
        <v/>
      </c>
    </row>
    <row r="761" spans="11:12" ht="22.75" customHeight="1">
      <c r="K761" s="446" t="str">
        <f t="shared" si="22"/>
        <v/>
      </c>
      <c r="L761" s="446" t="str">
        <f t="shared" si="23"/>
        <v/>
      </c>
    </row>
    <row r="762" spans="11:12" ht="22.75" customHeight="1">
      <c r="K762" s="446" t="str">
        <f t="shared" si="22"/>
        <v/>
      </c>
      <c r="L762" s="446" t="str">
        <f t="shared" si="23"/>
        <v/>
      </c>
    </row>
    <row r="763" spans="11:12" ht="22.75" customHeight="1">
      <c r="K763" s="446" t="str">
        <f t="shared" si="22"/>
        <v/>
      </c>
      <c r="L763" s="446" t="str">
        <f t="shared" si="23"/>
        <v/>
      </c>
    </row>
    <row r="764" spans="11:12" ht="22.75" customHeight="1">
      <c r="K764" s="446" t="str">
        <f t="shared" si="22"/>
        <v/>
      </c>
      <c r="L764" s="446" t="str">
        <f t="shared" si="23"/>
        <v/>
      </c>
    </row>
    <row r="765" spans="11:12" ht="22.75" customHeight="1">
      <c r="K765" s="446" t="str">
        <f t="shared" si="22"/>
        <v/>
      </c>
      <c r="L765" s="446" t="str">
        <f t="shared" si="23"/>
        <v/>
      </c>
    </row>
    <row r="766" spans="11:12" ht="22.75" customHeight="1">
      <c r="K766" s="446" t="str">
        <f t="shared" si="22"/>
        <v/>
      </c>
      <c r="L766" s="446" t="str">
        <f t="shared" si="23"/>
        <v/>
      </c>
    </row>
    <row r="767" spans="11:12" ht="22.75" customHeight="1">
      <c r="K767" s="446" t="str">
        <f t="shared" si="22"/>
        <v/>
      </c>
      <c r="L767" s="446" t="str">
        <f t="shared" si="23"/>
        <v/>
      </c>
    </row>
    <row r="768" spans="11:12" ht="22.75" customHeight="1">
      <c r="K768" s="446" t="str">
        <f t="shared" si="22"/>
        <v/>
      </c>
      <c r="L768" s="446" t="str">
        <f t="shared" si="23"/>
        <v/>
      </c>
    </row>
    <row r="769" spans="11:12" ht="22.75" customHeight="1">
      <c r="K769" s="446" t="str">
        <f t="shared" ref="K769:K832" si="24">IF(A769="","",ROW())</f>
        <v/>
      </c>
      <c r="L769" s="446" t="str">
        <f t="shared" ref="L769:L832" si="25">IFERROR(INDEX($A$1:$A$1000,SMALL($K$1:$K$1000,ROW(A769))),"")</f>
        <v/>
      </c>
    </row>
    <row r="770" spans="11:12" ht="22.75" customHeight="1">
      <c r="K770" s="446" t="str">
        <f t="shared" si="24"/>
        <v/>
      </c>
      <c r="L770" s="446" t="str">
        <f t="shared" si="25"/>
        <v/>
      </c>
    </row>
    <row r="771" spans="11:12" ht="22.75" customHeight="1">
      <c r="K771" s="446" t="str">
        <f t="shared" si="24"/>
        <v/>
      </c>
      <c r="L771" s="446" t="str">
        <f t="shared" si="25"/>
        <v/>
      </c>
    </row>
    <row r="772" spans="11:12" ht="22.75" customHeight="1">
      <c r="K772" s="446" t="str">
        <f t="shared" si="24"/>
        <v/>
      </c>
      <c r="L772" s="446" t="str">
        <f t="shared" si="25"/>
        <v/>
      </c>
    </row>
    <row r="773" spans="11:12" ht="22.75" customHeight="1">
      <c r="K773" s="446" t="str">
        <f t="shared" si="24"/>
        <v/>
      </c>
      <c r="L773" s="446" t="str">
        <f t="shared" si="25"/>
        <v/>
      </c>
    </row>
    <row r="774" spans="11:12" ht="22.75" customHeight="1">
      <c r="K774" s="446" t="str">
        <f t="shared" si="24"/>
        <v/>
      </c>
      <c r="L774" s="446" t="str">
        <f t="shared" si="25"/>
        <v/>
      </c>
    </row>
    <row r="775" spans="11:12" ht="22.75" customHeight="1">
      <c r="K775" s="446" t="str">
        <f t="shared" si="24"/>
        <v/>
      </c>
      <c r="L775" s="446" t="str">
        <f t="shared" si="25"/>
        <v/>
      </c>
    </row>
    <row r="776" spans="11:12" ht="22.75" customHeight="1">
      <c r="K776" s="446" t="str">
        <f t="shared" si="24"/>
        <v/>
      </c>
      <c r="L776" s="446" t="str">
        <f t="shared" si="25"/>
        <v/>
      </c>
    </row>
    <row r="777" spans="11:12" ht="22.75" customHeight="1">
      <c r="K777" s="446" t="str">
        <f t="shared" si="24"/>
        <v/>
      </c>
      <c r="L777" s="446" t="str">
        <f t="shared" si="25"/>
        <v/>
      </c>
    </row>
    <row r="778" spans="11:12" ht="22.75" customHeight="1">
      <c r="K778" s="446" t="str">
        <f t="shared" si="24"/>
        <v/>
      </c>
      <c r="L778" s="446" t="str">
        <f t="shared" si="25"/>
        <v/>
      </c>
    </row>
    <row r="779" spans="11:12" ht="22.75" customHeight="1">
      <c r="K779" s="446" t="str">
        <f t="shared" si="24"/>
        <v/>
      </c>
      <c r="L779" s="446" t="str">
        <f t="shared" si="25"/>
        <v/>
      </c>
    </row>
    <row r="780" spans="11:12" ht="22.75" customHeight="1">
      <c r="K780" s="446" t="str">
        <f t="shared" si="24"/>
        <v/>
      </c>
      <c r="L780" s="446" t="str">
        <f t="shared" si="25"/>
        <v/>
      </c>
    </row>
    <row r="781" spans="11:12" ht="22.75" customHeight="1">
      <c r="K781" s="446" t="str">
        <f t="shared" si="24"/>
        <v/>
      </c>
      <c r="L781" s="446" t="str">
        <f t="shared" si="25"/>
        <v/>
      </c>
    </row>
    <row r="782" spans="11:12" ht="22.75" customHeight="1">
      <c r="K782" s="446" t="str">
        <f t="shared" si="24"/>
        <v/>
      </c>
      <c r="L782" s="446" t="str">
        <f t="shared" si="25"/>
        <v/>
      </c>
    </row>
    <row r="783" spans="11:12" ht="22.75" customHeight="1">
      <c r="K783" s="446" t="str">
        <f t="shared" si="24"/>
        <v/>
      </c>
      <c r="L783" s="446" t="str">
        <f t="shared" si="25"/>
        <v/>
      </c>
    </row>
    <row r="784" spans="11:12" ht="22.75" customHeight="1">
      <c r="K784" s="446" t="str">
        <f t="shared" si="24"/>
        <v/>
      </c>
      <c r="L784" s="446" t="str">
        <f t="shared" si="25"/>
        <v/>
      </c>
    </row>
    <row r="785" spans="11:12" ht="22.75" customHeight="1">
      <c r="K785" s="446" t="str">
        <f t="shared" si="24"/>
        <v/>
      </c>
      <c r="L785" s="446" t="str">
        <f t="shared" si="25"/>
        <v/>
      </c>
    </row>
    <row r="786" spans="11:12" ht="22.75" customHeight="1">
      <c r="K786" s="446" t="str">
        <f t="shared" si="24"/>
        <v/>
      </c>
      <c r="L786" s="446" t="str">
        <f t="shared" si="25"/>
        <v/>
      </c>
    </row>
    <row r="787" spans="11:12" ht="22.75" customHeight="1">
      <c r="K787" s="446" t="str">
        <f t="shared" si="24"/>
        <v/>
      </c>
      <c r="L787" s="446" t="str">
        <f t="shared" si="25"/>
        <v/>
      </c>
    </row>
    <row r="788" spans="11:12" ht="22.75" customHeight="1">
      <c r="K788" s="446" t="str">
        <f t="shared" si="24"/>
        <v/>
      </c>
      <c r="L788" s="446" t="str">
        <f t="shared" si="25"/>
        <v/>
      </c>
    </row>
    <row r="789" spans="11:12" ht="22.75" customHeight="1">
      <c r="K789" s="446" t="str">
        <f t="shared" si="24"/>
        <v/>
      </c>
      <c r="L789" s="446" t="str">
        <f t="shared" si="25"/>
        <v/>
      </c>
    </row>
    <row r="790" spans="11:12" ht="22.75" customHeight="1">
      <c r="K790" s="446" t="str">
        <f t="shared" si="24"/>
        <v/>
      </c>
      <c r="L790" s="446" t="str">
        <f t="shared" si="25"/>
        <v/>
      </c>
    </row>
    <row r="791" spans="11:12" ht="22.75" customHeight="1">
      <c r="K791" s="446" t="str">
        <f t="shared" si="24"/>
        <v/>
      </c>
      <c r="L791" s="446" t="str">
        <f t="shared" si="25"/>
        <v/>
      </c>
    </row>
    <row r="792" spans="11:12" ht="22.75" customHeight="1">
      <c r="K792" s="446" t="str">
        <f t="shared" si="24"/>
        <v/>
      </c>
      <c r="L792" s="446" t="str">
        <f t="shared" si="25"/>
        <v/>
      </c>
    </row>
    <row r="793" spans="11:12" ht="22.75" customHeight="1">
      <c r="K793" s="446" t="str">
        <f t="shared" si="24"/>
        <v/>
      </c>
      <c r="L793" s="446" t="str">
        <f t="shared" si="25"/>
        <v/>
      </c>
    </row>
    <row r="794" spans="11:12" ht="22.75" customHeight="1">
      <c r="K794" s="446" t="str">
        <f t="shared" si="24"/>
        <v/>
      </c>
      <c r="L794" s="446" t="str">
        <f t="shared" si="25"/>
        <v/>
      </c>
    </row>
    <row r="795" spans="11:12" ht="22.75" customHeight="1">
      <c r="K795" s="446" t="str">
        <f t="shared" si="24"/>
        <v/>
      </c>
      <c r="L795" s="446" t="str">
        <f t="shared" si="25"/>
        <v/>
      </c>
    </row>
    <row r="796" spans="11:12" ht="22.75" customHeight="1">
      <c r="K796" s="446" t="str">
        <f t="shared" si="24"/>
        <v/>
      </c>
      <c r="L796" s="446" t="str">
        <f t="shared" si="25"/>
        <v/>
      </c>
    </row>
    <row r="797" spans="11:12" ht="22.75" customHeight="1">
      <c r="K797" s="446" t="str">
        <f t="shared" si="24"/>
        <v/>
      </c>
      <c r="L797" s="446" t="str">
        <f t="shared" si="25"/>
        <v/>
      </c>
    </row>
    <row r="798" spans="11:12" ht="22.75" customHeight="1">
      <c r="K798" s="446" t="str">
        <f t="shared" si="24"/>
        <v/>
      </c>
      <c r="L798" s="446" t="str">
        <f t="shared" si="25"/>
        <v/>
      </c>
    </row>
    <row r="799" spans="11:12" ht="22.75" customHeight="1">
      <c r="K799" s="446" t="str">
        <f t="shared" si="24"/>
        <v/>
      </c>
      <c r="L799" s="446" t="str">
        <f t="shared" si="25"/>
        <v/>
      </c>
    </row>
    <row r="800" spans="11:12" ht="22.75" customHeight="1">
      <c r="K800" s="446" t="str">
        <f t="shared" si="24"/>
        <v/>
      </c>
      <c r="L800" s="446" t="str">
        <f t="shared" si="25"/>
        <v/>
      </c>
    </row>
    <row r="801" spans="11:12" ht="22.75" customHeight="1">
      <c r="K801" s="446" t="str">
        <f t="shared" si="24"/>
        <v/>
      </c>
      <c r="L801" s="446" t="str">
        <f t="shared" si="25"/>
        <v/>
      </c>
    </row>
    <row r="802" spans="11:12" ht="22.75" customHeight="1">
      <c r="K802" s="446" t="str">
        <f t="shared" si="24"/>
        <v/>
      </c>
      <c r="L802" s="446" t="str">
        <f t="shared" si="25"/>
        <v/>
      </c>
    </row>
    <row r="803" spans="11:12" ht="22.75" customHeight="1">
      <c r="K803" s="446" t="str">
        <f t="shared" si="24"/>
        <v/>
      </c>
      <c r="L803" s="446" t="str">
        <f t="shared" si="25"/>
        <v/>
      </c>
    </row>
    <row r="804" spans="11:12" ht="22.75" customHeight="1">
      <c r="K804" s="446" t="str">
        <f t="shared" si="24"/>
        <v/>
      </c>
      <c r="L804" s="446" t="str">
        <f t="shared" si="25"/>
        <v/>
      </c>
    </row>
    <row r="805" spans="11:12" ht="22.75" customHeight="1">
      <c r="K805" s="446" t="str">
        <f t="shared" si="24"/>
        <v/>
      </c>
      <c r="L805" s="446" t="str">
        <f t="shared" si="25"/>
        <v/>
      </c>
    </row>
    <row r="806" spans="11:12" ht="22.75" customHeight="1">
      <c r="K806" s="446" t="str">
        <f t="shared" si="24"/>
        <v/>
      </c>
      <c r="L806" s="446" t="str">
        <f t="shared" si="25"/>
        <v/>
      </c>
    </row>
    <row r="807" spans="11:12" ht="22.75" customHeight="1">
      <c r="K807" s="446" t="str">
        <f t="shared" si="24"/>
        <v/>
      </c>
      <c r="L807" s="446" t="str">
        <f t="shared" si="25"/>
        <v/>
      </c>
    </row>
    <row r="808" spans="11:12" ht="22.75" customHeight="1">
      <c r="K808" s="446" t="str">
        <f t="shared" si="24"/>
        <v/>
      </c>
      <c r="L808" s="446" t="str">
        <f t="shared" si="25"/>
        <v/>
      </c>
    </row>
    <row r="809" spans="11:12" ht="22.75" customHeight="1">
      <c r="K809" s="446" t="str">
        <f t="shared" si="24"/>
        <v/>
      </c>
      <c r="L809" s="446" t="str">
        <f t="shared" si="25"/>
        <v/>
      </c>
    </row>
    <row r="810" spans="11:12" ht="22.75" customHeight="1">
      <c r="K810" s="446" t="str">
        <f t="shared" si="24"/>
        <v/>
      </c>
      <c r="L810" s="446" t="str">
        <f t="shared" si="25"/>
        <v/>
      </c>
    </row>
    <row r="811" spans="11:12" ht="22.75" customHeight="1">
      <c r="K811" s="446" t="str">
        <f t="shared" si="24"/>
        <v/>
      </c>
      <c r="L811" s="446" t="str">
        <f t="shared" si="25"/>
        <v/>
      </c>
    </row>
    <row r="812" spans="11:12" ht="22.75" customHeight="1">
      <c r="K812" s="446" t="str">
        <f t="shared" si="24"/>
        <v/>
      </c>
      <c r="L812" s="446" t="str">
        <f t="shared" si="25"/>
        <v/>
      </c>
    </row>
    <row r="813" spans="11:12" ht="22.75" customHeight="1">
      <c r="K813" s="446" t="str">
        <f t="shared" si="24"/>
        <v/>
      </c>
      <c r="L813" s="446" t="str">
        <f t="shared" si="25"/>
        <v/>
      </c>
    </row>
    <row r="814" spans="11:12" ht="22.75" customHeight="1">
      <c r="K814" s="446" t="str">
        <f t="shared" si="24"/>
        <v/>
      </c>
      <c r="L814" s="446" t="str">
        <f t="shared" si="25"/>
        <v/>
      </c>
    </row>
    <row r="815" spans="11:12" ht="22.75" customHeight="1">
      <c r="K815" s="446" t="str">
        <f t="shared" si="24"/>
        <v/>
      </c>
      <c r="L815" s="446" t="str">
        <f t="shared" si="25"/>
        <v/>
      </c>
    </row>
    <row r="816" spans="11:12" ht="22.75" customHeight="1">
      <c r="K816" s="446" t="str">
        <f t="shared" si="24"/>
        <v/>
      </c>
      <c r="L816" s="446" t="str">
        <f t="shared" si="25"/>
        <v/>
      </c>
    </row>
    <row r="817" spans="11:12" ht="22.75" customHeight="1">
      <c r="K817" s="446" t="str">
        <f t="shared" si="24"/>
        <v/>
      </c>
      <c r="L817" s="446" t="str">
        <f t="shared" si="25"/>
        <v/>
      </c>
    </row>
    <row r="818" spans="11:12" ht="22.75" customHeight="1">
      <c r="K818" s="446" t="str">
        <f t="shared" si="24"/>
        <v/>
      </c>
      <c r="L818" s="446" t="str">
        <f t="shared" si="25"/>
        <v/>
      </c>
    </row>
    <row r="819" spans="11:12" ht="22.75" customHeight="1">
      <c r="K819" s="446" t="str">
        <f t="shared" si="24"/>
        <v/>
      </c>
      <c r="L819" s="446" t="str">
        <f t="shared" si="25"/>
        <v/>
      </c>
    </row>
    <row r="820" spans="11:12" ht="22.75" customHeight="1">
      <c r="K820" s="446" t="str">
        <f t="shared" si="24"/>
        <v/>
      </c>
      <c r="L820" s="446" t="str">
        <f t="shared" si="25"/>
        <v/>
      </c>
    </row>
    <row r="821" spans="11:12" ht="22.75" customHeight="1">
      <c r="K821" s="446" t="str">
        <f t="shared" si="24"/>
        <v/>
      </c>
      <c r="L821" s="446" t="str">
        <f t="shared" si="25"/>
        <v/>
      </c>
    </row>
    <row r="822" spans="11:12" ht="22.75" customHeight="1">
      <c r="K822" s="446" t="str">
        <f t="shared" si="24"/>
        <v/>
      </c>
      <c r="L822" s="446" t="str">
        <f t="shared" si="25"/>
        <v/>
      </c>
    </row>
    <row r="823" spans="11:12" ht="22.75" customHeight="1">
      <c r="K823" s="446" t="str">
        <f t="shared" si="24"/>
        <v/>
      </c>
      <c r="L823" s="446" t="str">
        <f t="shared" si="25"/>
        <v/>
      </c>
    </row>
    <row r="824" spans="11:12" ht="22.75" customHeight="1">
      <c r="K824" s="446" t="str">
        <f t="shared" si="24"/>
        <v/>
      </c>
      <c r="L824" s="446" t="str">
        <f t="shared" si="25"/>
        <v/>
      </c>
    </row>
    <row r="825" spans="11:12" ht="22.75" customHeight="1">
      <c r="K825" s="446" t="str">
        <f t="shared" si="24"/>
        <v/>
      </c>
      <c r="L825" s="446" t="str">
        <f t="shared" si="25"/>
        <v/>
      </c>
    </row>
    <row r="826" spans="11:12" ht="22.75" customHeight="1">
      <c r="K826" s="446" t="str">
        <f t="shared" si="24"/>
        <v/>
      </c>
      <c r="L826" s="446" t="str">
        <f t="shared" si="25"/>
        <v/>
      </c>
    </row>
    <row r="827" spans="11:12" ht="22.75" customHeight="1">
      <c r="K827" s="446" t="str">
        <f t="shared" si="24"/>
        <v/>
      </c>
      <c r="L827" s="446" t="str">
        <f t="shared" si="25"/>
        <v/>
      </c>
    </row>
    <row r="828" spans="11:12" ht="22.75" customHeight="1">
      <c r="K828" s="446" t="str">
        <f t="shared" si="24"/>
        <v/>
      </c>
      <c r="L828" s="446" t="str">
        <f t="shared" si="25"/>
        <v/>
      </c>
    </row>
    <row r="829" spans="11:12" ht="22.75" customHeight="1">
      <c r="K829" s="446" t="str">
        <f t="shared" si="24"/>
        <v/>
      </c>
      <c r="L829" s="446" t="str">
        <f t="shared" si="25"/>
        <v/>
      </c>
    </row>
    <row r="830" spans="11:12" ht="22.75" customHeight="1">
      <c r="K830" s="446" t="str">
        <f t="shared" si="24"/>
        <v/>
      </c>
      <c r="L830" s="446" t="str">
        <f t="shared" si="25"/>
        <v/>
      </c>
    </row>
    <row r="831" spans="11:12" ht="22.75" customHeight="1">
      <c r="K831" s="446" t="str">
        <f t="shared" si="24"/>
        <v/>
      </c>
      <c r="L831" s="446" t="str">
        <f t="shared" si="25"/>
        <v/>
      </c>
    </row>
    <row r="832" spans="11:12" ht="22.75" customHeight="1">
      <c r="K832" s="446" t="str">
        <f t="shared" si="24"/>
        <v/>
      </c>
      <c r="L832" s="446" t="str">
        <f t="shared" si="25"/>
        <v/>
      </c>
    </row>
    <row r="833" spans="11:12" ht="22.75" customHeight="1">
      <c r="K833" s="446" t="str">
        <f t="shared" ref="K833:K896" si="26">IF(A833="","",ROW())</f>
        <v/>
      </c>
      <c r="L833" s="446" t="str">
        <f t="shared" ref="L833:L896" si="27">IFERROR(INDEX($A$1:$A$1000,SMALL($K$1:$K$1000,ROW(A833))),"")</f>
        <v/>
      </c>
    </row>
    <row r="834" spans="11:12" ht="22.75" customHeight="1">
      <c r="K834" s="446" t="str">
        <f t="shared" si="26"/>
        <v/>
      </c>
      <c r="L834" s="446" t="str">
        <f t="shared" si="27"/>
        <v/>
      </c>
    </row>
    <row r="835" spans="11:12" ht="22.75" customHeight="1">
      <c r="K835" s="446" t="str">
        <f t="shared" si="26"/>
        <v/>
      </c>
      <c r="L835" s="446" t="str">
        <f t="shared" si="27"/>
        <v/>
      </c>
    </row>
    <row r="836" spans="11:12" ht="22.75" customHeight="1">
      <c r="K836" s="446" t="str">
        <f t="shared" si="26"/>
        <v/>
      </c>
      <c r="L836" s="446" t="str">
        <f t="shared" si="27"/>
        <v/>
      </c>
    </row>
    <row r="837" spans="11:12" ht="22.75" customHeight="1">
      <c r="K837" s="446" t="str">
        <f t="shared" si="26"/>
        <v/>
      </c>
      <c r="L837" s="446" t="str">
        <f t="shared" si="27"/>
        <v/>
      </c>
    </row>
    <row r="838" spans="11:12" ht="22.75" customHeight="1">
      <c r="K838" s="446" t="str">
        <f t="shared" si="26"/>
        <v/>
      </c>
      <c r="L838" s="446" t="str">
        <f t="shared" si="27"/>
        <v/>
      </c>
    </row>
    <row r="839" spans="11:12" ht="22.75" customHeight="1">
      <c r="K839" s="446" t="str">
        <f t="shared" si="26"/>
        <v/>
      </c>
      <c r="L839" s="446" t="str">
        <f t="shared" si="27"/>
        <v/>
      </c>
    </row>
    <row r="840" spans="11:12" ht="22.75" customHeight="1">
      <c r="K840" s="446" t="str">
        <f t="shared" si="26"/>
        <v/>
      </c>
      <c r="L840" s="446" t="str">
        <f t="shared" si="27"/>
        <v/>
      </c>
    </row>
    <row r="841" spans="11:12" ht="22.75" customHeight="1">
      <c r="K841" s="446" t="str">
        <f t="shared" si="26"/>
        <v/>
      </c>
      <c r="L841" s="446" t="str">
        <f t="shared" si="27"/>
        <v/>
      </c>
    </row>
    <row r="842" spans="11:12" ht="22.75" customHeight="1">
      <c r="K842" s="446" t="str">
        <f t="shared" si="26"/>
        <v/>
      </c>
      <c r="L842" s="446" t="str">
        <f t="shared" si="27"/>
        <v/>
      </c>
    </row>
    <row r="843" spans="11:12" ht="22.75" customHeight="1">
      <c r="K843" s="446" t="str">
        <f t="shared" si="26"/>
        <v/>
      </c>
      <c r="L843" s="446" t="str">
        <f t="shared" si="27"/>
        <v/>
      </c>
    </row>
    <row r="844" spans="11:12" ht="22.75" customHeight="1">
      <c r="K844" s="446" t="str">
        <f t="shared" si="26"/>
        <v/>
      </c>
      <c r="L844" s="446" t="str">
        <f t="shared" si="27"/>
        <v/>
      </c>
    </row>
    <row r="845" spans="11:12" ht="22.75" customHeight="1">
      <c r="K845" s="446" t="str">
        <f t="shared" si="26"/>
        <v/>
      </c>
      <c r="L845" s="446" t="str">
        <f t="shared" si="27"/>
        <v/>
      </c>
    </row>
    <row r="846" spans="11:12" ht="22.75" customHeight="1">
      <c r="K846" s="446" t="str">
        <f t="shared" si="26"/>
        <v/>
      </c>
      <c r="L846" s="446" t="str">
        <f t="shared" si="27"/>
        <v/>
      </c>
    </row>
    <row r="847" spans="11:12" ht="22.75" customHeight="1">
      <c r="K847" s="446" t="str">
        <f t="shared" si="26"/>
        <v/>
      </c>
      <c r="L847" s="446" t="str">
        <f t="shared" si="27"/>
        <v/>
      </c>
    </row>
    <row r="848" spans="11:12" ht="22.75" customHeight="1">
      <c r="K848" s="446" t="str">
        <f t="shared" si="26"/>
        <v/>
      </c>
      <c r="L848" s="446" t="str">
        <f t="shared" si="27"/>
        <v/>
      </c>
    </row>
    <row r="849" spans="11:12" ht="22.75" customHeight="1">
      <c r="K849" s="446" t="str">
        <f t="shared" si="26"/>
        <v/>
      </c>
      <c r="L849" s="446" t="str">
        <f t="shared" si="27"/>
        <v/>
      </c>
    </row>
    <row r="850" spans="11:12" ht="22.75" customHeight="1">
      <c r="K850" s="446" t="str">
        <f t="shared" si="26"/>
        <v/>
      </c>
      <c r="L850" s="446" t="str">
        <f t="shared" si="27"/>
        <v/>
      </c>
    </row>
    <row r="851" spans="11:12" ht="22.75" customHeight="1">
      <c r="K851" s="446" t="str">
        <f t="shared" si="26"/>
        <v/>
      </c>
      <c r="L851" s="446" t="str">
        <f t="shared" si="27"/>
        <v/>
      </c>
    </row>
    <row r="852" spans="11:12" ht="22.75" customHeight="1">
      <c r="K852" s="446" t="str">
        <f t="shared" si="26"/>
        <v/>
      </c>
      <c r="L852" s="446" t="str">
        <f t="shared" si="27"/>
        <v/>
      </c>
    </row>
    <row r="853" spans="11:12" ht="22.75" customHeight="1">
      <c r="K853" s="446" t="str">
        <f t="shared" si="26"/>
        <v/>
      </c>
      <c r="L853" s="446" t="str">
        <f t="shared" si="27"/>
        <v/>
      </c>
    </row>
    <row r="854" spans="11:12" ht="22.75" customHeight="1">
      <c r="K854" s="446" t="str">
        <f t="shared" si="26"/>
        <v/>
      </c>
      <c r="L854" s="446" t="str">
        <f t="shared" si="27"/>
        <v/>
      </c>
    </row>
    <row r="855" spans="11:12" ht="22.75" customHeight="1">
      <c r="K855" s="446" t="str">
        <f t="shared" si="26"/>
        <v/>
      </c>
      <c r="L855" s="446" t="str">
        <f t="shared" si="27"/>
        <v/>
      </c>
    </row>
    <row r="856" spans="11:12" ht="22.75" customHeight="1">
      <c r="K856" s="446" t="str">
        <f t="shared" si="26"/>
        <v/>
      </c>
      <c r="L856" s="446" t="str">
        <f t="shared" si="27"/>
        <v/>
      </c>
    </row>
    <row r="857" spans="11:12" ht="22.75" customHeight="1">
      <c r="K857" s="446" t="str">
        <f t="shared" si="26"/>
        <v/>
      </c>
      <c r="L857" s="446" t="str">
        <f t="shared" si="27"/>
        <v/>
      </c>
    </row>
    <row r="858" spans="11:12" ht="22.75" customHeight="1">
      <c r="K858" s="446" t="str">
        <f t="shared" si="26"/>
        <v/>
      </c>
      <c r="L858" s="446" t="str">
        <f t="shared" si="27"/>
        <v/>
      </c>
    </row>
    <row r="859" spans="11:12" ht="22.75" customHeight="1">
      <c r="K859" s="446" t="str">
        <f t="shared" si="26"/>
        <v/>
      </c>
      <c r="L859" s="446" t="str">
        <f t="shared" si="27"/>
        <v/>
      </c>
    </row>
    <row r="860" spans="11:12" ht="22.75" customHeight="1">
      <c r="K860" s="446" t="str">
        <f t="shared" si="26"/>
        <v/>
      </c>
      <c r="L860" s="446" t="str">
        <f t="shared" si="27"/>
        <v/>
      </c>
    </row>
    <row r="861" spans="11:12" ht="22.75" customHeight="1">
      <c r="K861" s="446" t="str">
        <f t="shared" si="26"/>
        <v/>
      </c>
      <c r="L861" s="446" t="str">
        <f t="shared" si="27"/>
        <v/>
      </c>
    </row>
    <row r="862" spans="11:12" ht="22.75" customHeight="1">
      <c r="K862" s="446" t="str">
        <f t="shared" si="26"/>
        <v/>
      </c>
      <c r="L862" s="446" t="str">
        <f t="shared" si="27"/>
        <v/>
      </c>
    </row>
    <row r="863" spans="11:12" ht="22.75" customHeight="1">
      <c r="K863" s="446" t="str">
        <f t="shared" si="26"/>
        <v/>
      </c>
      <c r="L863" s="446" t="str">
        <f t="shared" si="27"/>
        <v/>
      </c>
    </row>
    <row r="864" spans="11:12" ht="22.75" customHeight="1">
      <c r="K864" s="446" t="str">
        <f t="shared" si="26"/>
        <v/>
      </c>
      <c r="L864" s="446" t="str">
        <f t="shared" si="27"/>
        <v/>
      </c>
    </row>
    <row r="865" spans="11:12" ht="22.75" customHeight="1">
      <c r="K865" s="446" t="str">
        <f t="shared" si="26"/>
        <v/>
      </c>
      <c r="L865" s="446" t="str">
        <f t="shared" si="27"/>
        <v/>
      </c>
    </row>
    <row r="866" spans="11:12" ht="22.75" customHeight="1">
      <c r="K866" s="446" t="str">
        <f t="shared" si="26"/>
        <v/>
      </c>
      <c r="L866" s="446" t="str">
        <f t="shared" si="27"/>
        <v/>
      </c>
    </row>
    <row r="867" spans="11:12" ht="22.75" customHeight="1">
      <c r="K867" s="446" t="str">
        <f t="shared" si="26"/>
        <v/>
      </c>
      <c r="L867" s="446" t="str">
        <f t="shared" si="27"/>
        <v/>
      </c>
    </row>
    <row r="868" spans="11:12" ht="22.75" customHeight="1">
      <c r="K868" s="446" t="str">
        <f t="shared" si="26"/>
        <v/>
      </c>
      <c r="L868" s="446" t="str">
        <f t="shared" si="27"/>
        <v/>
      </c>
    </row>
    <row r="869" spans="11:12" ht="22.75" customHeight="1">
      <c r="K869" s="446" t="str">
        <f t="shared" si="26"/>
        <v/>
      </c>
      <c r="L869" s="446" t="str">
        <f t="shared" si="27"/>
        <v/>
      </c>
    </row>
    <row r="870" spans="11:12" ht="22.75" customHeight="1">
      <c r="K870" s="446" t="str">
        <f t="shared" si="26"/>
        <v/>
      </c>
      <c r="L870" s="446" t="str">
        <f t="shared" si="27"/>
        <v/>
      </c>
    </row>
    <row r="871" spans="11:12" ht="22.75" customHeight="1">
      <c r="K871" s="446" t="str">
        <f t="shared" si="26"/>
        <v/>
      </c>
      <c r="L871" s="446" t="str">
        <f t="shared" si="27"/>
        <v/>
      </c>
    </row>
    <row r="872" spans="11:12" ht="22.75" customHeight="1">
      <c r="K872" s="446" t="str">
        <f t="shared" si="26"/>
        <v/>
      </c>
      <c r="L872" s="446" t="str">
        <f t="shared" si="27"/>
        <v/>
      </c>
    </row>
    <row r="873" spans="11:12" ht="22.75" customHeight="1">
      <c r="K873" s="446" t="str">
        <f t="shared" si="26"/>
        <v/>
      </c>
      <c r="L873" s="446" t="str">
        <f t="shared" si="27"/>
        <v/>
      </c>
    </row>
    <row r="874" spans="11:12" ht="22.75" customHeight="1">
      <c r="K874" s="446" t="str">
        <f t="shared" si="26"/>
        <v/>
      </c>
      <c r="L874" s="446" t="str">
        <f t="shared" si="27"/>
        <v/>
      </c>
    </row>
    <row r="875" spans="11:12" ht="22.75" customHeight="1">
      <c r="K875" s="446" t="str">
        <f t="shared" si="26"/>
        <v/>
      </c>
      <c r="L875" s="446" t="str">
        <f t="shared" si="27"/>
        <v/>
      </c>
    </row>
    <row r="876" spans="11:12" ht="22.75" customHeight="1">
      <c r="K876" s="446" t="str">
        <f t="shared" si="26"/>
        <v/>
      </c>
      <c r="L876" s="446" t="str">
        <f t="shared" si="27"/>
        <v/>
      </c>
    </row>
    <row r="877" spans="11:12" ht="22.75" customHeight="1">
      <c r="K877" s="446" t="str">
        <f t="shared" si="26"/>
        <v/>
      </c>
      <c r="L877" s="446" t="str">
        <f t="shared" si="27"/>
        <v/>
      </c>
    </row>
    <row r="878" spans="11:12" ht="22.75" customHeight="1">
      <c r="K878" s="446" t="str">
        <f t="shared" si="26"/>
        <v/>
      </c>
      <c r="L878" s="446" t="str">
        <f t="shared" si="27"/>
        <v/>
      </c>
    </row>
    <row r="879" spans="11:12" ht="22.75" customHeight="1">
      <c r="K879" s="446" t="str">
        <f t="shared" si="26"/>
        <v/>
      </c>
      <c r="L879" s="446" t="str">
        <f t="shared" si="27"/>
        <v/>
      </c>
    </row>
    <row r="880" spans="11:12" ht="22.75" customHeight="1">
      <c r="K880" s="446" t="str">
        <f t="shared" si="26"/>
        <v/>
      </c>
      <c r="L880" s="446" t="str">
        <f t="shared" si="27"/>
        <v/>
      </c>
    </row>
    <row r="881" spans="11:12" ht="22.75" customHeight="1">
      <c r="K881" s="446" t="str">
        <f t="shared" si="26"/>
        <v/>
      </c>
      <c r="L881" s="446" t="str">
        <f t="shared" si="27"/>
        <v/>
      </c>
    </row>
    <row r="882" spans="11:12" ht="22.75" customHeight="1">
      <c r="K882" s="446" t="str">
        <f t="shared" si="26"/>
        <v/>
      </c>
      <c r="L882" s="446" t="str">
        <f t="shared" si="27"/>
        <v/>
      </c>
    </row>
    <row r="883" spans="11:12" ht="22.75" customHeight="1">
      <c r="K883" s="446" t="str">
        <f t="shared" si="26"/>
        <v/>
      </c>
      <c r="L883" s="446" t="str">
        <f t="shared" si="27"/>
        <v/>
      </c>
    </row>
    <row r="884" spans="11:12" ht="22.75" customHeight="1">
      <c r="K884" s="446" t="str">
        <f t="shared" si="26"/>
        <v/>
      </c>
      <c r="L884" s="446" t="str">
        <f t="shared" si="27"/>
        <v/>
      </c>
    </row>
    <row r="885" spans="11:12" ht="22.75" customHeight="1">
      <c r="K885" s="446" t="str">
        <f t="shared" si="26"/>
        <v/>
      </c>
      <c r="L885" s="446" t="str">
        <f t="shared" si="27"/>
        <v/>
      </c>
    </row>
    <row r="886" spans="11:12" ht="22.75" customHeight="1">
      <c r="K886" s="446" t="str">
        <f t="shared" si="26"/>
        <v/>
      </c>
      <c r="L886" s="446" t="str">
        <f t="shared" si="27"/>
        <v/>
      </c>
    </row>
    <row r="887" spans="11:12" ht="22.75" customHeight="1">
      <c r="K887" s="446" t="str">
        <f t="shared" si="26"/>
        <v/>
      </c>
      <c r="L887" s="446" t="str">
        <f t="shared" si="27"/>
        <v/>
      </c>
    </row>
    <row r="888" spans="11:12" ht="22.75" customHeight="1">
      <c r="K888" s="446" t="str">
        <f t="shared" si="26"/>
        <v/>
      </c>
      <c r="L888" s="446" t="str">
        <f t="shared" si="27"/>
        <v/>
      </c>
    </row>
    <row r="889" spans="11:12" ht="22.75" customHeight="1">
      <c r="K889" s="446" t="str">
        <f t="shared" si="26"/>
        <v/>
      </c>
      <c r="L889" s="446" t="str">
        <f t="shared" si="27"/>
        <v/>
      </c>
    </row>
    <row r="890" spans="11:12" ht="22.75" customHeight="1">
      <c r="K890" s="446" t="str">
        <f t="shared" si="26"/>
        <v/>
      </c>
      <c r="L890" s="446" t="str">
        <f t="shared" si="27"/>
        <v/>
      </c>
    </row>
    <row r="891" spans="11:12" ht="22.75" customHeight="1">
      <c r="K891" s="446" t="str">
        <f t="shared" si="26"/>
        <v/>
      </c>
      <c r="L891" s="446" t="str">
        <f t="shared" si="27"/>
        <v/>
      </c>
    </row>
    <row r="892" spans="11:12" ht="22.75" customHeight="1">
      <c r="K892" s="446" t="str">
        <f t="shared" si="26"/>
        <v/>
      </c>
      <c r="L892" s="446" t="str">
        <f t="shared" si="27"/>
        <v/>
      </c>
    </row>
    <row r="893" spans="11:12" ht="22.75" customHeight="1">
      <c r="K893" s="446" t="str">
        <f t="shared" si="26"/>
        <v/>
      </c>
      <c r="L893" s="446" t="str">
        <f t="shared" si="27"/>
        <v/>
      </c>
    </row>
    <row r="894" spans="11:12" ht="22.75" customHeight="1">
      <c r="K894" s="446" t="str">
        <f t="shared" si="26"/>
        <v/>
      </c>
      <c r="L894" s="446" t="str">
        <f t="shared" si="27"/>
        <v/>
      </c>
    </row>
    <row r="895" spans="11:12" ht="22.75" customHeight="1">
      <c r="K895" s="446" t="str">
        <f t="shared" si="26"/>
        <v/>
      </c>
      <c r="L895" s="446" t="str">
        <f t="shared" si="27"/>
        <v/>
      </c>
    </row>
    <row r="896" spans="11:12" ht="22.75" customHeight="1">
      <c r="K896" s="446" t="str">
        <f t="shared" si="26"/>
        <v/>
      </c>
      <c r="L896" s="446" t="str">
        <f t="shared" si="27"/>
        <v/>
      </c>
    </row>
    <row r="897" spans="11:12" ht="22.75" customHeight="1">
      <c r="K897" s="446" t="str">
        <f t="shared" ref="K897:K960" si="28">IF(A897="","",ROW())</f>
        <v/>
      </c>
      <c r="L897" s="446" t="str">
        <f t="shared" ref="L897:L960" si="29">IFERROR(INDEX($A$1:$A$1000,SMALL($K$1:$K$1000,ROW(A897))),"")</f>
        <v/>
      </c>
    </row>
    <row r="898" spans="11:12" ht="22.75" customHeight="1">
      <c r="K898" s="446" t="str">
        <f t="shared" si="28"/>
        <v/>
      </c>
      <c r="L898" s="446" t="str">
        <f t="shared" si="29"/>
        <v/>
      </c>
    </row>
    <row r="899" spans="11:12" ht="22.75" customHeight="1">
      <c r="K899" s="446" t="str">
        <f t="shared" si="28"/>
        <v/>
      </c>
      <c r="L899" s="446" t="str">
        <f t="shared" si="29"/>
        <v/>
      </c>
    </row>
    <row r="900" spans="11:12" ht="22.75" customHeight="1">
      <c r="K900" s="446" t="str">
        <f t="shared" si="28"/>
        <v/>
      </c>
      <c r="L900" s="446" t="str">
        <f t="shared" si="29"/>
        <v/>
      </c>
    </row>
    <row r="901" spans="11:12" ht="22.75" customHeight="1">
      <c r="K901" s="446" t="str">
        <f t="shared" si="28"/>
        <v/>
      </c>
      <c r="L901" s="446" t="str">
        <f t="shared" si="29"/>
        <v/>
      </c>
    </row>
    <row r="902" spans="11:12" ht="22.75" customHeight="1">
      <c r="K902" s="446" t="str">
        <f t="shared" si="28"/>
        <v/>
      </c>
      <c r="L902" s="446" t="str">
        <f t="shared" si="29"/>
        <v/>
      </c>
    </row>
    <row r="903" spans="11:12" ht="22.75" customHeight="1">
      <c r="K903" s="446" t="str">
        <f t="shared" si="28"/>
        <v/>
      </c>
      <c r="L903" s="446" t="str">
        <f t="shared" si="29"/>
        <v/>
      </c>
    </row>
    <row r="904" spans="11:12" ht="22.75" customHeight="1">
      <c r="K904" s="446" t="str">
        <f t="shared" si="28"/>
        <v/>
      </c>
      <c r="L904" s="446" t="str">
        <f t="shared" si="29"/>
        <v/>
      </c>
    </row>
    <row r="905" spans="11:12" ht="22.75" customHeight="1">
      <c r="K905" s="446" t="str">
        <f t="shared" si="28"/>
        <v/>
      </c>
      <c r="L905" s="446" t="str">
        <f t="shared" si="29"/>
        <v/>
      </c>
    </row>
    <row r="906" spans="11:12" ht="22.75" customHeight="1">
      <c r="K906" s="446" t="str">
        <f t="shared" si="28"/>
        <v/>
      </c>
      <c r="L906" s="446" t="str">
        <f t="shared" si="29"/>
        <v/>
      </c>
    </row>
    <row r="907" spans="11:12" ht="22.75" customHeight="1">
      <c r="K907" s="446" t="str">
        <f t="shared" si="28"/>
        <v/>
      </c>
      <c r="L907" s="446" t="str">
        <f t="shared" si="29"/>
        <v/>
      </c>
    </row>
    <row r="908" spans="11:12" ht="22.75" customHeight="1">
      <c r="K908" s="446" t="str">
        <f t="shared" si="28"/>
        <v/>
      </c>
      <c r="L908" s="446" t="str">
        <f t="shared" si="29"/>
        <v/>
      </c>
    </row>
    <row r="909" spans="11:12" ht="22.75" customHeight="1">
      <c r="K909" s="446" t="str">
        <f t="shared" si="28"/>
        <v/>
      </c>
      <c r="L909" s="446" t="str">
        <f t="shared" si="29"/>
        <v/>
      </c>
    </row>
    <row r="910" spans="11:12" ht="22.75" customHeight="1">
      <c r="K910" s="446" t="str">
        <f t="shared" si="28"/>
        <v/>
      </c>
      <c r="L910" s="446" t="str">
        <f t="shared" si="29"/>
        <v/>
      </c>
    </row>
    <row r="911" spans="11:12" ht="22.75" customHeight="1">
      <c r="K911" s="446" t="str">
        <f t="shared" si="28"/>
        <v/>
      </c>
      <c r="L911" s="446" t="str">
        <f t="shared" si="29"/>
        <v/>
      </c>
    </row>
    <row r="912" spans="11:12" ht="22.75" customHeight="1">
      <c r="K912" s="446" t="str">
        <f t="shared" si="28"/>
        <v/>
      </c>
      <c r="L912" s="446" t="str">
        <f t="shared" si="29"/>
        <v/>
      </c>
    </row>
    <row r="913" spans="11:12" ht="22.75" customHeight="1">
      <c r="K913" s="446" t="str">
        <f t="shared" si="28"/>
        <v/>
      </c>
      <c r="L913" s="446" t="str">
        <f t="shared" si="29"/>
        <v/>
      </c>
    </row>
    <row r="914" spans="11:12" ht="22.75" customHeight="1">
      <c r="K914" s="446" t="str">
        <f t="shared" si="28"/>
        <v/>
      </c>
      <c r="L914" s="446" t="str">
        <f t="shared" si="29"/>
        <v/>
      </c>
    </row>
    <row r="915" spans="11:12" ht="22.75" customHeight="1">
      <c r="K915" s="446" t="str">
        <f t="shared" si="28"/>
        <v/>
      </c>
      <c r="L915" s="446" t="str">
        <f t="shared" si="29"/>
        <v/>
      </c>
    </row>
    <row r="916" spans="11:12" ht="22.75" customHeight="1">
      <c r="K916" s="446" t="str">
        <f t="shared" si="28"/>
        <v/>
      </c>
      <c r="L916" s="446" t="str">
        <f t="shared" si="29"/>
        <v/>
      </c>
    </row>
    <row r="917" spans="11:12" ht="22.75" customHeight="1">
      <c r="K917" s="446" t="str">
        <f t="shared" si="28"/>
        <v/>
      </c>
      <c r="L917" s="446" t="str">
        <f t="shared" si="29"/>
        <v/>
      </c>
    </row>
    <row r="918" spans="11:12" ht="22.75" customHeight="1">
      <c r="K918" s="446" t="str">
        <f t="shared" si="28"/>
        <v/>
      </c>
      <c r="L918" s="446" t="str">
        <f t="shared" si="29"/>
        <v/>
      </c>
    </row>
    <row r="919" spans="11:12" ht="22.75" customHeight="1">
      <c r="K919" s="446" t="str">
        <f t="shared" si="28"/>
        <v/>
      </c>
      <c r="L919" s="446" t="str">
        <f t="shared" si="29"/>
        <v/>
      </c>
    </row>
    <row r="920" spans="11:12" ht="22.75" customHeight="1">
      <c r="K920" s="446" t="str">
        <f t="shared" si="28"/>
        <v/>
      </c>
      <c r="L920" s="446" t="str">
        <f t="shared" si="29"/>
        <v/>
      </c>
    </row>
    <row r="921" spans="11:12" ht="22.75" customHeight="1">
      <c r="K921" s="446" t="str">
        <f t="shared" si="28"/>
        <v/>
      </c>
      <c r="L921" s="446" t="str">
        <f t="shared" si="29"/>
        <v/>
      </c>
    </row>
    <row r="922" spans="11:12" ht="22.75" customHeight="1">
      <c r="K922" s="446" t="str">
        <f t="shared" si="28"/>
        <v/>
      </c>
      <c r="L922" s="446" t="str">
        <f t="shared" si="29"/>
        <v/>
      </c>
    </row>
    <row r="923" spans="11:12" ht="22.75" customHeight="1">
      <c r="K923" s="446" t="str">
        <f t="shared" si="28"/>
        <v/>
      </c>
      <c r="L923" s="446" t="str">
        <f t="shared" si="29"/>
        <v/>
      </c>
    </row>
    <row r="924" spans="11:12" ht="22.75" customHeight="1">
      <c r="K924" s="446" t="str">
        <f t="shared" si="28"/>
        <v/>
      </c>
      <c r="L924" s="446" t="str">
        <f t="shared" si="29"/>
        <v/>
      </c>
    </row>
    <row r="925" spans="11:12" ht="22.75" customHeight="1">
      <c r="K925" s="446" t="str">
        <f t="shared" si="28"/>
        <v/>
      </c>
      <c r="L925" s="446" t="str">
        <f t="shared" si="29"/>
        <v/>
      </c>
    </row>
    <row r="926" spans="11:12" ht="22.75" customHeight="1">
      <c r="K926" s="446" t="str">
        <f t="shared" si="28"/>
        <v/>
      </c>
      <c r="L926" s="446" t="str">
        <f t="shared" si="29"/>
        <v/>
      </c>
    </row>
    <row r="927" spans="11:12" ht="22.75" customHeight="1">
      <c r="K927" s="446" t="str">
        <f t="shared" si="28"/>
        <v/>
      </c>
      <c r="L927" s="446" t="str">
        <f t="shared" si="29"/>
        <v/>
      </c>
    </row>
    <row r="928" spans="11:12" ht="22.75" customHeight="1">
      <c r="K928" s="446" t="str">
        <f t="shared" si="28"/>
        <v/>
      </c>
      <c r="L928" s="446" t="str">
        <f t="shared" si="29"/>
        <v/>
      </c>
    </row>
    <row r="929" spans="11:12" ht="22.75" customHeight="1">
      <c r="K929" s="446" t="str">
        <f t="shared" si="28"/>
        <v/>
      </c>
      <c r="L929" s="446" t="str">
        <f t="shared" si="29"/>
        <v/>
      </c>
    </row>
    <row r="930" spans="11:12" ht="22.75" customHeight="1">
      <c r="K930" s="446" t="str">
        <f t="shared" si="28"/>
        <v/>
      </c>
      <c r="L930" s="446" t="str">
        <f t="shared" si="29"/>
        <v/>
      </c>
    </row>
    <row r="931" spans="11:12" ht="22.75" customHeight="1">
      <c r="K931" s="446" t="str">
        <f t="shared" si="28"/>
        <v/>
      </c>
      <c r="L931" s="446" t="str">
        <f t="shared" si="29"/>
        <v/>
      </c>
    </row>
    <row r="932" spans="11:12" ht="22.75" customHeight="1">
      <c r="K932" s="446" t="str">
        <f t="shared" si="28"/>
        <v/>
      </c>
      <c r="L932" s="446" t="str">
        <f t="shared" si="29"/>
        <v/>
      </c>
    </row>
    <row r="933" spans="11:12" ht="22.75" customHeight="1">
      <c r="K933" s="446" t="str">
        <f t="shared" si="28"/>
        <v/>
      </c>
      <c r="L933" s="446" t="str">
        <f t="shared" si="29"/>
        <v/>
      </c>
    </row>
    <row r="934" spans="11:12" ht="22.75" customHeight="1">
      <c r="K934" s="446" t="str">
        <f t="shared" si="28"/>
        <v/>
      </c>
      <c r="L934" s="446" t="str">
        <f t="shared" si="29"/>
        <v/>
      </c>
    </row>
    <row r="935" spans="11:12" ht="22.75" customHeight="1">
      <c r="K935" s="446" t="str">
        <f t="shared" si="28"/>
        <v/>
      </c>
      <c r="L935" s="446" t="str">
        <f t="shared" si="29"/>
        <v/>
      </c>
    </row>
    <row r="936" spans="11:12" ht="22.75" customHeight="1">
      <c r="K936" s="446" t="str">
        <f t="shared" si="28"/>
        <v/>
      </c>
      <c r="L936" s="446" t="str">
        <f t="shared" si="29"/>
        <v/>
      </c>
    </row>
    <row r="937" spans="11:12" ht="22.75" customHeight="1">
      <c r="K937" s="446" t="str">
        <f t="shared" si="28"/>
        <v/>
      </c>
      <c r="L937" s="446" t="str">
        <f t="shared" si="29"/>
        <v/>
      </c>
    </row>
    <row r="938" spans="11:12" ht="22.75" customHeight="1">
      <c r="K938" s="446" t="str">
        <f t="shared" si="28"/>
        <v/>
      </c>
      <c r="L938" s="446" t="str">
        <f t="shared" si="29"/>
        <v/>
      </c>
    </row>
    <row r="939" spans="11:12" ht="22.75" customHeight="1">
      <c r="K939" s="446" t="str">
        <f t="shared" si="28"/>
        <v/>
      </c>
      <c r="L939" s="446" t="str">
        <f t="shared" si="29"/>
        <v/>
      </c>
    </row>
    <row r="940" spans="11:12" ht="22.75" customHeight="1">
      <c r="K940" s="446" t="str">
        <f t="shared" si="28"/>
        <v/>
      </c>
      <c r="L940" s="446" t="str">
        <f t="shared" si="29"/>
        <v/>
      </c>
    </row>
    <row r="941" spans="11:12" ht="22.75" customHeight="1">
      <c r="K941" s="446" t="str">
        <f t="shared" si="28"/>
        <v/>
      </c>
      <c r="L941" s="446" t="str">
        <f t="shared" si="29"/>
        <v/>
      </c>
    </row>
    <row r="942" spans="11:12" ht="22.75" customHeight="1">
      <c r="K942" s="446" t="str">
        <f t="shared" si="28"/>
        <v/>
      </c>
      <c r="L942" s="446" t="str">
        <f t="shared" si="29"/>
        <v/>
      </c>
    </row>
    <row r="943" spans="11:12" ht="22.75" customHeight="1">
      <c r="K943" s="446" t="str">
        <f t="shared" si="28"/>
        <v/>
      </c>
      <c r="L943" s="446" t="str">
        <f t="shared" si="29"/>
        <v/>
      </c>
    </row>
    <row r="944" spans="11:12" ht="22.75" customHeight="1">
      <c r="K944" s="446" t="str">
        <f t="shared" si="28"/>
        <v/>
      </c>
      <c r="L944" s="446" t="str">
        <f t="shared" si="29"/>
        <v/>
      </c>
    </row>
    <row r="945" spans="11:12" ht="22.75" customHeight="1">
      <c r="K945" s="446" t="str">
        <f t="shared" si="28"/>
        <v/>
      </c>
      <c r="L945" s="446" t="str">
        <f t="shared" si="29"/>
        <v/>
      </c>
    </row>
    <row r="946" spans="11:12" ht="22.75" customHeight="1">
      <c r="K946" s="446" t="str">
        <f t="shared" si="28"/>
        <v/>
      </c>
      <c r="L946" s="446" t="str">
        <f t="shared" si="29"/>
        <v/>
      </c>
    </row>
    <row r="947" spans="11:12" ht="22.75" customHeight="1">
      <c r="K947" s="446" t="str">
        <f t="shared" si="28"/>
        <v/>
      </c>
      <c r="L947" s="446" t="str">
        <f t="shared" si="29"/>
        <v/>
      </c>
    </row>
    <row r="948" spans="11:12" ht="22.75" customHeight="1">
      <c r="K948" s="446" t="str">
        <f t="shared" si="28"/>
        <v/>
      </c>
      <c r="L948" s="446" t="str">
        <f t="shared" si="29"/>
        <v/>
      </c>
    </row>
    <row r="949" spans="11:12" ht="22.75" customHeight="1">
      <c r="K949" s="446" t="str">
        <f t="shared" si="28"/>
        <v/>
      </c>
      <c r="L949" s="446" t="str">
        <f t="shared" si="29"/>
        <v/>
      </c>
    </row>
    <row r="950" spans="11:12" ht="22.75" customHeight="1">
      <c r="K950" s="446" t="str">
        <f t="shared" si="28"/>
        <v/>
      </c>
      <c r="L950" s="446" t="str">
        <f t="shared" si="29"/>
        <v/>
      </c>
    </row>
    <row r="951" spans="11:12" ht="22.75" customHeight="1">
      <c r="K951" s="446" t="str">
        <f t="shared" si="28"/>
        <v/>
      </c>
      <c r="L951" s="446" t="str">
        <f t="shared" si="29"/>
        <v/>
      </c>
    </row>
    <row r="952" spans="11:12" ht="22.75" customHeight="1">
      <c r="K952" s="446" t="str">
        <f t="shared" si="28"/>
        <v/>
      </c>
      <c r="L952" s="446" t="str">
        <f t="shared" si="29"/>
        <v/>
      </c>
    </row>
    <row r="953" spans="11:12" ht="22.75" customHeight="1">
      <c r="K953" s="446" t="str">
        <f t="shared" si="28"/>
        <v/>
      </c>
      <c r="L953" s="446" t="str">
        <f t="shared" si="29"/>
        <v/>
      </c>
    </row>
    <row r="954" spans="11:12" ht="22.75" customHeight="1">
      <c r="K954" s="446" t="str">
        <f t="shared" si="28"/>
        <v/>
      </c>
      <c r="L954" s="446" t="str">
        <f t="shared" si="29"/>
        <v/>
      </c>
    </row>
    <row r="955" spans="11:12" ht="22.75" customHeight="1">
      <c r="K955" s="446" t="str">
        <f t="shared" si="28"/>
        <v/>
      </c>
      <c r="L955" s="446" t="str">
        <f t="shared" si="29"/>
        <v/>
      </c>
    </row>
    <row r="956" spans="11:12" ht="22.75" customHeight="1">
      <c r="K956" s="446" t="str">
        <f t="shared" si="28"/>
        <v/>
      </c>
      <c r="L956" s="446" t="str">
        <f t="shared" si="29"/>
        <v/>
      </c>
    </row>
    <row r="957" spans="11:12" ht="22.75" customHeight="1">
      <c r="K957" s="446" t="str">
        <f t="shared" si="28"/>
        <v/>
      </c>
      <c r="L957" s="446" t="str">
        <f t="shared" si="29"/>
        <v/>
      </c>
    </row>
    <row r="958" spans="11:12" ht="22.75" customHeight="1">
      <c r="K958" s="446" t="str">
        <f t="shared" si="28"/>
        <v/>
      </c>
      <c r="L958" s="446" t="str">
        <f t="shared" si="29"/>
        <v/>
      </c>
    </row>
    <row r="959" spans="11:12" ht="22.75" customHeight="1">
      <c r="K959" s="446" t="str">
        <f t="shared" si="28"/>
        <v/>
      </c>
      <c r="L959" s="446" t="str">
        <f t="shared" si="29"/>
        <v/>
      </c>
    </row>
    <row r="960" spans="11:12" ht="22.75" customHeight="1">
      <c r="K960" s="446" t="str">
        <f t="shared" si="28"/>
        <v/>
      </c>
      <c r="L960" s="446" t="str">
        <f t="shared" si="29"/>
        <v/>
      </c>
    </row>
    <row r="961" spans="11:12" ht="22.75" customHeight="1">
      <c r="K961" s="446" t="str">
        <f t="shared" ref="K961:K999" si="30">IF(A961="","",ROW())</f>
        <v/>
      </c>
      <c r="L961" s="446" t="str">
        <f t="shared" ref="L961:L1000" si="31">IFERROR(INDEX($A$1:$A$1000,SMALL($K$1:$K$1000,ROW(A961))),"")</f>
        <v/>
      </c>
    </row>
    <row r="962" spans="11:12" ht="22.75" customHeight="1">
      <c r="K962" s="446" t="str">
        <f t="shared" si="30"/>
        <v/>
      </c>
      <c r="L962" s="446" t="str">
        <f t="shared" si="31"/>
        <v/>
      </c>
    </row>
    <row r="963" spans="11:12" ht="22.75" customHeight="1">
      <c r="K963" s="446" t="str">
        <f t="shared" si="30"/>
        <v/>
      </c>
      <c r="L963" s="446" t="str">
        <f t="shared" si="31"/>
        <v/>
      </c>
    </row>
    <row r="964" spans="11:12" ht="22.75" customHeight="1">
      <c r="K964" s="446" t="str">
        <f t="shared" si="30"/>
        <v/>
      </c>
      <c r="L964" s="446" t="str">
        <f t="shared" si="31"/>
        <v/>
      </c>
    </row>
    <row r="965" spans="11:12" ht="22.75" customHeight="1">
      <c r="K965" s="446" t="str">
        <f t="shared" si="30"/>
        <v/>
      </c>
      <c r="L965" s="446" t="str">
        <f t="shared" si="31"/>
        <v/>
      </c>
    </row>
    <row r="966" spans="11:12" ht="22.75" customHeight="1">
      <c r="K966" s="446" t="str">
        <f t="shared" si="30"/>
        <v/>
      </c>
      <c r="L966" s="446" t="str">
        <f t="shared" si="31"/>
        <v/>
      </c>
    </row>
    <row r="967" spans="11:12" ht="22.75" customHeight="1">
      <c r="K967" s="446" t="str">
        <f t="shared" si="30"/>
        <v/>
      </c>
      <c r="L967" s="446" t="str">
        <f t="shared" si="31"/>
        <v/>
      </c>
    </row>
    <row r="968" spans="11:12" ht="22.75" customHeight="1">
      <c r="K968" s="446" t="str">
        <f t="shared" si="30"/>
        <v/>
      </c>
      <c r="L968" s="446" t="str">
        <f t="shared" si="31"/>
        <v/>
      </c>
    </row>
    <row r="969" spans="11:12" ht="22.75" customHeight="1">
      <c r="K969" s="446" t="str">
        <f t="shared" si="30"/>
        <v/>
      </c>
      <c r="L969" s="446" t="str">
        <f t="shared" si="31"/>
        <v/>
      </c>
    </row>
    <row r="970" spans="11:12" ht="22.75" customHeight="1">
      <c r="K970" s="446" t="str">
        <f t="shared" si="30"/>
        <v/>
      </c>
      <c r="L970" s="446" t="str">
        <f t="shared" si="31"/>
        <v/>
      </c>
    </row>
    <row r="971" spans="11:12" ht="22.75" customHeight="1">
      <c r="K971" s="446" t="str">
        <f t="shared" si="30"/>
        <v/>
      </c>
      <c r="L971" s="446" t="str">
        <f t="shared" si="31"/>
        <v/>
      </c>
    </row>
    <row r="972" spans="11:12" ht="22.75" customHeight="1">
      <c r="K972" s="446" t="str">
        <f t="shared" si="30"/>
        <v/>
      </c>
      <c r="L972" s="446" t="str">
        <f t="shared" si="31"/>
        <v/>
      </c>
    </row>
    <row r="973" spans="11:12" ht="22.75" customHeight="1">
      <c r="K973" s="446" t="str">
        <f t="shared" si="30"/>
        <v/>
      </c>
      <c r="L973" s="446" t="str">
        <f t="shared" si="31"/>
        <v/>
      </c>
    </row>
    <row r="974" spans="11:12" ht="22.75" customHeight="1">
      <c r="K974" s="446" t="str">
        <f t="shared" si="30"/>
        <v/>
      </c>
      <c r="L974" s="446" t="str">
        <f t="shared" si="31"/>
        <v/>
      </c>
    </row>
    <row r="975" spans="11:12" ht="22.75" customHeight="1">
      <c r="K975" s="446" t="str">
        <f t="shared" si="30"/>
        <v/>
      </c>
      <c r="L975" s="446" t="str">
        <f t="shared" si="31"/>
        <v/>
      </c>
    </row>
    <row r="976" spans="11:12" ht="22.75" customHeight="1">
      <c r="K976" s="446" t="str">
        <f t="shared" si="30"/>
        <v/>
      </c>
      <c r="L976" s="446" t="str">
        <f t="shared" si="31"/>
        <v/>
      </c>
    </row>
    <row r="977" spans="11:12" ht="22.75" customHeight="1">
      <c r="K977" s="446" t="str">
        <f t="shared" si="30"/>
        <v/>
      </c>
      <c r="L977" s="446" t="str">
        <f t="shared" si="31"/>
        <v/>
      </c>
    </row>
    <row r="978" spans="11:12" ht="22.75" customHeight="1">
      <c r="K978" s="446" t="str">
        <f t="shared" si="30"/>
        <v/>
      </c>
      <c r="L978" s="446" t="str">
        <f t="shared" si="31"/>
        <v/>
      </c>
    </row>
    <row r="979" spans="11:12" ht="22.75" customHeight="1">
      <c r="K979" s="446" t="str">
        <f t="shared" si="30"/>
        <v/>
      </c>
      <c r="L979" s="446" t="str">
        <f t="shared" si="31"/>
        <v/>
      </c>
    </row>
    <row r="980" spans="11:12" ht="22.75" customHeight="1">
      <c r="K980" s="446" t="str">
        <f t="shared" si="30"/>
        <v/>
      </c>
      <c r="L980" s="446" t="str">
        <f t="shared" si="31"/>
        <v/>
      </c>
    </row>
    <row r="981" spans="11:12" ht="22.75" customHeight="1">
      <c r="K981" s="446" t="str">
        <f t="shared" si="30"/>
        <v/>
      </c>
      <c r="L981" s="446" t="str">
        <f t="shared" si="31"/>
        <v/>
      </c>
    </row>
    <row r="982" spans="11:12" ht="22.75" customHeight="1">
      <c r="K982" s="446" t="str">
        <f t="shared" si="30"/>
        <v/>
      </c>
      <c r="L982" s="446" t="str">
        <f t="shared" si="31"/>
        <v/>
      </c>
    </row>
    <row r="983" spans="11:12" ht="22.75" customHeight="1">
      <c r="K983" s="446" t="str">
        <f t="shared" si="30"/>
        <v/>
      </c>
      <c r="L983" s="446" t="str">
        <f t="shared" si="31"/>
        <v/>
      </c>
    </row>
    <row r="984" spans="11:12" ht="22.75" customHeight="1">
      <c r="K984" s="446" t="str">
        <f t="shared" si="30"/>
        <v/>
      </c>
      <c r="L984" s="446" t="str">
        <f t="shared" si="31"/>
        <v/>
      </c>
    </row>
    <row r="985" spans="11:12" ht="22.75" customHeight="1">
      <c r="K985" s="446" t="str">
        <f t="shared" si="30"/>
        <v/>
      </c>
      <c r="L985" s="446" t="str">
        <f t="shared" si="31"/>
        <v/>
      </c>
    </row>
    <row r="986" spans="11:12" ht="22.75" customHeight="1">
      <c r="K986" s="446" t="str">
        <f t="shared" si="30"/>
        <v/>
      </c>
      <c r="L986" s="446" t="str">
        <f t="shared" si="31"/>
        <v/>
      </c>
    </row>
    <row r="987" spans="11:12" ht="22.75" customHeight="1">
      <c r="K987" s="446" t="str">
        <f t="shared" si="30"/>
        <v/>
      </c>
      <c r="L987" s="446" t="str">
        <f t="shared" si="31"/>
        <v/>
      </c>
    </row>
    <row r="988" spans="11:12" ht="22.75" customHeight="1">
      <c r="K988" s="446" t="str">
        <f t="shared" si="30"/>
        <v/>
      </c>
      <c r="L988" s="446" t="str">
        <f t="shared" si="31"/>
        <v/>
      </c>
    </row>
    <row r="989" spans="11:12" ht="22.75" customHeight="1">
      <c r="K989" s="446" t="str">
        <f t="shared" si="30"/>
        <v/>
      </c>
      <c r="L989" s="446" t="str">
        <f t="shared" si="31"/>
        <v/>
      </c>
    </row>
    <row r="990" spans="11:12" ht="22.75" customHeight="1">
      <c r="K990" s="446" t="str">
        <f t="shared" si="30"/>
        <v/>
      </c>
      <c r="L990" s="446" t="str">
        <f t="shared" si="31"/>
        <v/>
      </c>
    </row>
    <row r="991" spans="11:12" ht="22.75" customHeight="1">
      <c r="K991" s="446" t="str">
        <f t="shared" si="30"/>
        <v/>
      </c>
      <c r="L991" s="446" t="str">
        <f t="shared" si="31"/>
        <v/>
      </c>
    </row>
    <row r="992" spans="11:12" ht="22.75" customHeight="1">
      <c r="K992" s="446" t="str">
        <f t="shared" si="30"/>
        <v/>
      </c>
      <c r="L992" s="446" t="str">
        <f t="shared" si="31"/>
        <v/>
      </c>
    </row>
    <row r="993" spans="11:12" ht="22.75" customHeight="1">
      <c r="K993" s="446" t="str">
        <f t="shared" si="30"/>
        <v/>
      </c>
      <c r="L993" s="446" t="str">
        <f t="shared" si="31"/>
        <v/>
      </c>
    </row>
    <row r="994" spans="11:12" ht="22.75" customHeight="1">
      <c r="K994" s="446" t="str">
        <f t="shared" si="30"/>
        <v/>
      </c>
      <c r="L994" s="446" t="str">
        <f t="shared" si="31"/>
        <v/>
      </c>
    </row>
    <row r="995" spans="11:12" ht="22.75" customHeight="1">
      <c r="K995" s="446" t="str">
        <f t="shared" si="30"/>
        <v/>
      </c>
      <c r="L995" s="446" t="str">
        <f t="shared" si="31"/>
        <v/>
      </c>
    </row>
    <row r="996" spans="11:12" ht="22.75" customHeight="1">
      <c r="K996" s="446" t="str">
        <f t="shared" si="30"/>
        <v/>
      </c>
      <c r="L996" s="446" t="str">
        <f t="shared" si="31"/>
        <v/>
      </c>
    </row>
    <row r="997" spans="11:12" ht="22.75" customHeight="1">
      <c r="K997" s="446" t="str">
        <f t="shared" si="30"/>
        <v/>
      </c>
      <c r="L997" s="446" t="str">
        <f t="shared" si="31"/>
        <v/>
      </c>
    </row>
    <row r="998" spans="11:12" ht="22.75" customHeight="1">
      <c r="K998" s="446" t="str">
        <f t="shared" si="30"/>
        <v/>
      </c>
      <c r="L998" s="446" t="str">
        <f t="shared" si="31"/>
        <v/>
      </c>
    </row>
    <row r="999" spans="11:12" ht="22.75" customHeight="1">
      <c r="K999" s="446" t="str">
        <f t="shared" si="30"/>
        <v/>
      </c>
      <c r="L999" s="446" t="str">
        <f t="shared" si="31"/>
        <v/>
      </c>
    </row>
    <row r="1000" spans="11:12" ht="22.75" customHeight="1">
      <c r="L1000" s="446"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topLeftCell="A19" zoomScale="60" zoomScaleNormal="60" workbookViewId="0">
      <selection activeCell="H14" sqref="H14"/>
    </sheetView>
  </sheetViews>
  <sheetFormatPr baseColWidth="10" defaultColWidth="10.5" defaultRowHeight="25"/>
  <cols>
    <col min="1" max="1" width="27.6640625" style="460" customWidth="1"/>
    <col min="2" max="2" width="27.1640625" style="460" customWidth="1"/>
    <col min="3" max="3" width="10.83203125" style="461" customWidth="1"/>
    <col min="4" max="5" width="8.5" style="461" customWidth="1"/>
    <col min="6" max="6" width="12.33203125" style="444" customWidth="1"/>
    <col min="7" max="7" width="27.6640625" style="460" customWidth="1"/>
    <col min="8" max="8" width="27.1640625" style="460" customWidth="1"/>
    <col min="9" max="9" width="10.83203125" style="461" customWidth="1"/>
    <col min="10" max="11" width="8.5" style="461" customWidth="1"/>
    <col min="12" max="1024" width="10.5" style="444"/>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zoomScale="60" zoomScaleNormal="60" workbookViewId="0">
      <selection activeCell="G12" sqref="G12"/>
    </sheetView>
  </sheetViews>
  <sheetFormatPr baseColWidth="10" defaultColWidth="10.33203125" defaultRowHeight="14"/>
  <cols>
    <col min="1" max="1" width="26.83203125" style="462" customWidth="1"/>
    <col min="2" max="2" width="28.1640625" style="365" customWidth="1"/>
    <col min="3" max="3" width="9.33203125" style="463" customWidth="1"/>
    <col min="4" max="4" width="22.33203125" style="365" customWidth="1"/>
    <col min="5" max="5" width="10.5" style="463" customWidth="1"/>
    <col min="6" max="6" width="10.5" hidden="1" customWidth="1"/>
    <col min="7" max="7" width="18.6640625" style="365" customWidth="1"/>
    <col min="8" max="9" width="7.83203125" style="463" customWidth="1"/>
  </cols>
  <sheetData>
    <row r="1" spans="1:9" ht="25.5" customHeight="1">
      <c r="A1" s="462">
        <f>cp_bl!A1</f>
        <v>0</v>
      </c>
    </row>
    <row r="2" spans="1:9" ht="25.5" customHeight="1">
      <c r="A2" s="464"/>
      <c r="B2" s="300"/>
      <c r="C2" s="203"/>
      <c r="D2" s="300"/>
      <c r="E2" s="203"/>
      <c r="F2" s="203"/>
      <c r="G2" s="300"/>
      <c r="H2" s="203"/>
      <c r="I2" s="203"/>
    </row>
    <row r="3" spans="1:9" ht="25.5" customHeight="1">
      <c r="A3" s="464"/>
      <c r="B3" s="300"/>
      <c r="C3" s="203"/>
      <c r="D3" s="300"/>
      <c r="E3" s="203"/>
      <c r="F3" s="203"/>
      <c r="G3" s="300"/>
      <c r="H3" s="203"/>
      <c r="I3" s="203"/>
    </row>
    <row r="4" spans="1:9" ht="25.5" customHeight="1">
      <c r="A4" s="464"/>
      <c r="B4" s="300"/>
      <c r="C4" s="203"/>
      <c r="D4" s="300"/>
      <c r="E4" s="203"/>
      <c r="F4" s="203"/>
      <c r="G4" s="300"/>
      <c r="H4" s="203"/>
      <c r="I4" s="203"/>
    </row>
    <row r="5" spans="1:9" ht="25.5" customHeight="1">
      <c r="A5" s="464"/>
      <c r="B5" s="300"/>
      <c r="C5" s="203"/>
      <c r="D5" s="300"/>
      <c r="E5" s="203"/>
      <c r="F5" s="203"/>
      <c r="G5" s="300"/>
      <c r="H5" s="203"/>
      <c r="I5" s="203"/>
    </row>
    <row r="6" spans="1:9" ht="25.5" customHeight="1">
      <c r="A6" s="464"/>
      <c r="B6" s="300"/>
      <c r="C6" s="203"/>
      <c r="D6" s="300"/>
      <c r="E6" s="203"/>
      <c r="F6" s="203"/>
      <c r="G6" s="300"/>
      <c r="H6" s="203"/>
      <c r="I6" s="203"/>
    </row>
    <row r="7" spans="1:9" ht="25.5" customHeight="1">
      <c r="A7" s="464"/>
      <c r="B7" s="300"/>
      <c r="C7" s="203"/>
      <c r="D7" s="300"/>
      <c r="E7" s="203"/>
      <c r="F7" s="203"/>
      <c r="G7" s="300"/>
      <c r="H7" s="203"/>
      <c r="I7" s="203"/>
    </row>
    <row r="8" spans="1:9" ht="25.5" customHeight="1">
      <c r="A8" s="464"/>
      <c r="B8" s="300"/>
      <c r="C8" s="203"/>
      <c r="D8" s="300"/>
      <c r="E8" s="203"/>
      <c r="F8" s="203"/>
      <c r="G8" s="300"/>
      <c r="H8" s="203"/>
      <c r="I8" s="203"/>
    </row>
    <row r="9" spans="1:9" ht="25.5" customHeight="1">
      <c r="A9" s="464"/>
      <c r="B9" s="300"/>
      <c r="C9" s="203"/>
      <c r="D9" s="300"/>
      <c r="E9" s="203"/>
      <c r="F9" s="203"/>
      <c r="G9" s="300"/>
      <c r="H9" s="203"/>
      <c r="I9" s="203"/>
    </row>
    <row r="10" spans="1:9" ht="25.5" customHeight="1">
      <c r="A10" s="464"/>
      <c r="B10" s="300"/>
      <c r="C10" s="203"/>
      <c r="D10" s="300"/>
      <c r="E10" s="203"/>
      <c r="F10" s="203"/>
      <c r="G10" s="300"/>
      <c r="H10" s="203"/>
      <c r="I10" s="203"/>
    </row>
    <row r="11" spans="1:9" ht="25.5" customHeight="1">
      <c r="A11" s="464"/>
      <c r="B11" s="300"/>
      <c r="C11" s="203"/>
      <c r="D11" s="300"/>
      <c r="E11" s="203"/>
      <c r="F11" s="203"/>
      <c r="G11" s="300"/>
      <c r="H11" s="203"/>
      <c r="I11" s="203"/>
    </row>
    <row r="12" spans="1:9" ht="25.5" customHeight="1">
      <c r="A12" s="464"/>
      <c r="B12" s="300"/>
      <c r="C12" s="203"/>
      <c r="D12" s="300"/>
      <c r="E12" s="203"/>
      <c r="F12" s="203"/>
      <c r="G12" s="300"/>
      <c r="H12" s="203"/>
      <c r="I12" s="203"/>
    </row>
    <row r="13" spans="1:9" ht="25.5" customHeight="1">
      <c r="A13" s="464"/>
      <c r="B13" s="300"/>
      <c r="C13" s="203"/>
      <c r="D13" s="300"/>
      <c r="E13" s="203"/>
      <c r="F13" s="203"/>
      <c r="G13" s="300"/>
      <c r="H13" s="203"/>
      <c r="I13" s="203"/>
    </row>
    <row r="14" spans="1:9" ht="25.5" customHeight="1">
      <c r="A14" s="464"/>
      <c r="B14" s="300"/>
      <c r="C14" s="203"/>
      <c r="D14" s="300"/>
      <c r="E14" s="203"/>
      <c r="F14" s="203"/>
      <c r="G14" s="300"/>
      <c r="H14" s="203"/>
      <c r="I14" s="203"/>
    </row>
    <row r="15" spans="1:9" ht="25.5" customHeight="1">
      <c r="A15" s="464"/>
      <c r="B15" s="300"/>
      <c r="C15" s="203"/>
      <c r="D15" s="300"/>
      <c r="E15" s="203"/>
      <c r="F15" s="203"/>
      <c r="G15" s="300"/>
      <c r="H15" s="203"/>
      <c r="I15" s="203"/>
    </row>
    <row r="16" spans="1:9" ht="25.5" customHeight="1">
      <c r="A16" s="464"/>
      <c r="B16" s="300"/>
      <c r="C16" s="203"/>
      <c r="D16" s="300"/>
      <c r="E16" s="203"/>
      <c r="F16" s="203"/>
      <c r="G16" s="300"/>
      <c r="H16" s="203"/>
      <c r="I16" s="203"/>
    </row>
    <row r="17" spans="1:9" ht="25.5" customHeight="1">
      <c r="A17" s="464"/>
      <c r="B17" s="300"/>
      <c r="C17" s="203"/>
      <c r="D17" s="300"/>
      <c r="E17" s="203"/>
      <c r="F17" s="203"/>
      <c r="G17" s="300"/>
      <c r="H17" s="203"/>
      <c r="I17" s="203"/>
    </row>
    <row r="18" spans="1:9" ht="25.5" customHeight="1">
      <c r="A18" s="464"/>
      <c r="B18" s="300"/>
      <c r="C18" s="203"/>
      <c r="D18" s="300"/>
      <c r="E18" s="203"/>
      <c r="F18" s="203"/>
      <c r="G18" s="300"/>
      <c r="H18" s="203"/>
      <c r="I18" s="203"/>
    </row>
    <row r="19" spans="1:9" ht="25.5" customHeight="1">
      <c r="A19" s="464"/>
      <c r="B19" s="300"/>
      <c r="C19" s="203"/>
      <c r="D19" s="300"/>
      <c r="E19" s="203"/>
      <c r="F19" s="203"/>
      <c r="G19" s="300"/>
      <c r="H19" s="203"/>
      <c r="I19" s="203"/>
    </row>
    <row r="20" spans="1:9" ht="25.5" customHeight="1">
      <c r="A20" s="464"/>
      <c r="B20" s="300"/>
      <c r="C20" s="203"/>
      <c r="D20" s="300"/>
      <c r="E20" s="203"/>
      <c r="F20" s="203"/>
      <c r="G20" s="300"/>
      <c r="H20" s="203"/>
      <c r="I20" s="203"/>
    </row>
    <row r="21" spans="1:9" ht="25.5" customHeight="1">
      <c r="A21" s="464"/>
      <c r="B21" s="300"/>
      <c r="C21" s="203"/>
      <c r="D21" s="300"/>
      <c r="E21" s="203"/>
      <c r="F21" s="203"/>
      <c r="G21" s="300"/>
      <c r="H21" s="203"/>
      <c r="I21" s="203"/>
    </row>
    <row r="22" spans="1:9" ht="25.5" customHeight="1">
      <c r="A22" s="464"/>
      <c r="B22" s="300"/>
      <c r="C22" s="203"/>
      <c r="D22" s="300"/>
      <c r="E22" s="203"/>
      <c r="F22" s="203"/>
      <c r="G22" s="300"/>
      <c r="H22" s="203"/>
      <c r="I22" s="203"/>
    </row>
    <row r="23" spans="1:9" ht="25.5" customHeight="1">
      <c r="A23" s="464"/>
      <c r="B23" s="300"/>
      <c r="C23" s="203"/>
      <c r="D23" s="300"/>
      <c r="E23" s="203"/>
      <c r="F23" s="203"/>
      <c r="G23" s="300"/>
      <c r="H23" s="203"/>
      <c r="I23" s="203"/>
    </row>
    <row r="24" spans="1:9" ht="25.5" customHeight="1">
      <c r="A24" s="464"/>
      <c r="B24" s="300"/>
      <c r="C24" s="203"/>
      <c r="D24" s="300"/>
      <c r="E24" s="203"/>
      <c r="F24" s="203"/>
      <c r="G24" s="300"/>
      <c r="H24" s="203"/>
      <c r="I24" s="203"/>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B1048576"/>
  <sheetViews>
    <sheetView tabSelected="1" zoomScale="60" zoomScaleNormal="60" workbookViewId="0">
      <selection activeCell="D111" sqref="D111:H111"/>
    </sheetView>
  </sheetViews>
  <sheetFormatPr baseColWidth="10" defaultColWidth="10.6640625" defaultRowHeight="20"/>
  <cols>
    <col min="1" max="1" width="2" style="41" customWidth="1"/>
    <col min="2" max="2" width="14" style="41" customWidth="1"/>
    <col min="3" max="3" width="11.6640625" style="41" customWidth="1"/>
    <col min="4" max="4" width="5.1640625" style="41" customWidth="1"/>
    <col min="5" max="5" width="3" style="41" customWidth="1"/>
    <col min="6" max="6" width="3.5" style="41" customWidth="1"/>
    <col min="7" max="7" width="3" style="41" customWidth="1"/>
    <col min="8" max="8" width="3.5" style="41" customWidth="1"/>
    <col min="9" max="9" width="4.83203125" style="41" customWidth="1"/>
    <col min="10" max="10" width="3.5" style="41" customWidth="1"/>
    <col min="11" max="13" width="3" style="41" customWidth="1"/>
    <col min="14" max="14" width="3.5" style="41" customWidth="1"/>
    <col min="15" max="15" width="3" style="41" customWidth="1"/>
    <col min="16" max="16" width="4.6640625" style="41" customWidth="1"/>
    <col min="17" max="17" width="9.33203125" style="41" customWidth="1"/>
    <col min="18" max="18" width="10.6640625" style="41" bestFit="1" customWidth="1"/>
    <col min="19" max="20" width="4" style="41" customWidth="1"/>
    <col min="21" max="21" width="4.6640625" style="41" customWidth="1"/>
    <col min="22" max="22" width="3.1640625" style="41" customWidth="1"/>
    <col min="23" max="23" width="3.5" style="41" customWidth="1"/>
    <col min="24" max="24" width="6.6640625" style="41" customWidth="1"/>
    <col min="25" max="26" width="2.1640625" style="41" customWidth="1"/>
    <col min="27" max="27" width="8" style="41" customWidth="1"/>
    <col min="28" max="54" width="3.5" style="41" customWidth="1"/>
    <col min="55" max="1016" width="10.6640625" style="41"/>
    <col min="1017" max="1024" width="10.5" customWidth="1"/>
  </cols>
  <sheetData>
    <row r="1" spans="1:39" ht="4.5" customHeight="1"/>
    <row r="2" spans="1:39" ht="19.5" customHeight="1">
      <c r="B2" s="610" t="s">
        <v>391</v>
      </c>
      <c r="C2" s="610"/>
      <c r="D2" s="610"/>
      <c r="E2" s="610"/>
      <c r="F2" s="610"/>
      <c r="G2" s="610"/>
      <c r="H2" s="610"/>
      <c r="I2" s="610"/>
      <c r="J2" s="610"/>
      <c r="K2" s="610"/>
      <c r="L2" s="610"/>
      <c r="M2" s="610"/>
      <c r="N2" s="610"/>
      <c r="O2" s="610"/>
      <c r="P2" s="610"/>
      <c r="Q2" s="610"/>
      <c r="R2" s="610"/>
      <c r="S2" s="610"/>
      <c r="T2" s="610"/>
      <c r="U2" s="610"/>
      <c r="V2" s="610"/>
      <c r="W2" s="610"/>
      <c r="X2" s="610"/>
      <c r="AA2" s="42"/>
    </row>
    <row r="3" spans="1:39" ht="17.25" customHeight="1">
      <c r="B3" s="610" t="s">
        <v>36</v>
      </c>
      <c r="C3" s="610"/>
      <c r="D3" s="663">
        <f ca="1">TODAY()</f>
        <v>45895</v>
      </c>
      <c r="E3" s="663"/>
      <c r="F3" s="663"/>
      <c r="G3" s="663"/>
      <c r="H3" s="663"/>
      <c r="I3" s="663"/>
      <c r="J3" s="663"/>
      <c r="K3" s="663"/>
      <c r="L3" s="663"/>
      <c r="M3" s="663"/>
      <c r="N3" s="663"/>
      <c r="O3" s="663"/>
      <c r="P3" s="663"/>
      <c r="Q3" s="663"/>
      <c r="R3" s="663"/>
      <c r="S3" s="663"/>
      <c r="T3" s="663"/>
      <c r="U3" s="663"/>
      <c r="V3" s="663"/>
      <c r="W3" s="663"/>
      <c r="X3" s="663"/>
    </row>
    <row r="4" spans="1:39" ht="17.25" customHeight="1">
      <c r="B4" s="3"/>
      <c r="D4" s="2"/>
    </row>
    <row r="5" spans="1:39" ht="33" customHeight="1"/>
    <row r="6" spans="1:39" ht="42.5" customHeight="1">
      <c r="B6" s="651" t="s">
        <v>37</v>
      </c>
      <c r="C6" s="651"/>
      <c r="D6" s="651"/>
      <c r="E6" s="651"/>
      <c r="F6" s="651">
        <f>S34+S61+S71+D90+D101+S101</f>
        <v>0</v>
      </c>
      <c r="G6" s="651"/>
      <c r="H6" s="43"/>
      <c r="I6" s="43"/>
      <c r="J6" s="43"/>
      <c r="K6" s="43"/>
      <c r="L6" s="43"/>
      <c r="M6" s="43"/>
      <c r="N6" s="43"/>
      <c r="O6" s="43"/>
      <c r="P6" s="43"/>
      <c r="Q6" s="651" t="s">
        <v>38</v>
      </c>
      <c r="R6" s="651"/>
      <c r="S6" s="651"/>
      <c r="T6" s="651"/>
      <c r="U6" s="651"/>
      <c r="V6" s="651"/>
      <c r="W6" s="651">
        <f>U61+U71+V101</f>
        <v>0</v>
      </c>
      <c r="X6" s="651"/>
    </row>
    <row r="7" spans="1:39" ht="60" customHeight="1"/>
    <row r="8" spans="1:39" ht="24" customHeight="1">
      <c r="A8" s="44"/>
      <c r="C8" s="662" t="s">
        <v>39</v>
      </c>
      <c r="D8" s="662"/>
      <c r="E8" s="662"/>
      <c r="F8" s="662"/>
      <c r="G8" s="662"/>
      <c r="H8" s="662"/>
      <c r="I8" s="662"/>
      <c r="J8" s="662"/>
      <c r="K8" s="662"/>
      <c r="L8" s="662"/>
      <c r="M8" s="662"/>
      <c r="N8" s="662"/>
      <c r="O8" s="662"/>
      <c r="R8" s="652" t="s">
        <v>40</v>
      </c>
      <c r="S8" s="652"/>
      <c r="T8" s="652"/>
      <c r="U8" s="652"/>
      <c r="V8" s="652"/>
      <c r="W8" s="652"/>
      <c r="X8" s="652"/>
      <c r="AA8" s="45"/>
    </row>
    <row r="9" spans="1:39" ht="24" customHeight="1">
      <c r="C9" s="46" t="s">
        <v>41</v>
      </c>
      <c r="D9" s="610" t="s">
        <v>42</v>
      </c>
      <c r="E9" s="610"/>
      <c r="F9" s="610"/>
      <c r="G9" s="610"/>
      <c r="H9" s="610"/>
      <c r="I9" s="610"/>
      <c r="J9" s="610"/>
      <c r="K9" s="610"/>
      <c r="L9" s="610"/>
      <c r="M9" s="610"/>
      <c r="N9" s="610"/>
      <c r="O9" s="610"/>
      <c r="R9" s="47" t="s">
        <v>41</v>
      </c>
      <c r="S9" s="610" t="s">
        <v>42</v>
      </c>
      <c r="T9" s="610"/>
      <c r="U9" s="610"/>
      <c r="V9" s="610"/>
      <c r="W9" s="610"/>
      <c r="X9" s="610"/>
      <c r="AB9" s="661" t="s">
        <v>43</v>
      </c>
      <c r="AC9" s="661"/>
      <c r="AD9" s="661"/>
      <c r="AE9" s="661"/>
      <c r="AF9" s="661"/>
      <c r="AG9" s="661"/>
      <c r="AH9" s="661"/>
      <c r="AI9" s="661"/>
      <c r="AJ9" s="661"/>
      <c r="AK9"/>
      <c r="AL9"/>
      <c r="AM9"/>
    </row>
    <row r="10" spans="1:39" ht="24" customHeight="1">
      <c r="B10" s="63" t="s">
        <v>392</v>
      </c>
      <c r="C10" s="52">
        <f>recette!B4</f>
        <v>1000</v>
      </c>
      <c r="D10" s="601">
        <f>quantite_matiere!B11+quantite_matiere!C11+quantite_matiere!D11</f>
        <v>0</v>
      </c>
      <c r="E10" s="601"/>
      <c r="F10" s="601"/>
      <c r="G10" s="601"/>
      <c r="H10" s="601"/>
      <c r="I10" s="601"/>
      <c r="J10" s="601"/>
      <c r="K10" s="601"/>
      <c r="L10" s="601"/>
      <c r="M10" s="601"/>
      <c r="N10" s="601"/>
      <c r="O10" s="601"/>
      <c r="Q10" s="49" t="s">
        <v>45</v>
      </c>
      <c r="R10" s="50">
        <f>recette!AL4</f>
        <v>1000</v>
      </c>
      <c r="S10" s="646">
        <f>quantite_matiere!AM11</f>
        <v>0</v>
      </c>
      <c r="T10" s="646"/>
      <c r="U10" s="646"/>
      <c r="V10" s="646"/>
      <c r="W10" s="646"/>
      <c r="X10" s="646"/>
      <c r="AA10" s="51"/>
      <c r="AB10" s="661"/>
      <c r="AC10" s="661"/>
      <c r="AD10" s="661"/>
      <c r="AE10" s="661"/>
      <c r="AF10" s="661"/>
      <c r="AG10" s="661"/>
      <c r="AH10" s="661"/>
      <c r="AI10" s="661"/>
      <c r="AJ10" s="661"/>
      <c r="AK10"/>
      <c r="AL10"/>
      <c r="AM10"/>
    </row>
    <row r="11" spans="1:39" ht="24" customHeight="1">
      <c r="B11" s="47" t="s">
        <v>46</v>
      </c>
      <c r="C11" s="52">
        <f>recette!B11</f>
        <v>840</v>
      </c>
      <c r="D11" s="601">
        <f>quantite_matiere!B18+quantite_matiere!C18+quantite_matiere!D18</f>
        <v>0</v>
      </c>
      <c r="E11" s="601"/>
      <c r="F11" s="601"/>
      <c r="G11" s="601"/>
      <c r="H11" s="601"/>
      <c r="I11" s="601"/>
      <c r="J11" s="601"/>
      <c r="K11" s="601"/>
      <c r="L11" s="601"/>
      <c r="M11" s="601"/>
      <c r="N11" s="601"/>
      <c r="O11" s="601"/>
      <c r="Q11" s="53" t="s">
        <v>46</v>
      </c>
      <c r="R11" s="54">
        <v>880</v>
      </c>
      <c r="S11" s="601">
        <f>quantite_matiere!AM18</f>
        <v>0</v>
      </c>
      <c r="T11" s="601"/>
      <c r="U11" s="601"/>
      <c r="V11" s="601"/>
      <c r="W11" s="601"/>
      <c r="X11" s="601"/>
      <c r="AB11" s="662" t="s">
        <v>39</v>
      </c>
      <c r="AC11" s="662"/>
      <c r="AD11" s="662"/>
      <c r="AE11" s="662"/>
      <c r="AF11" s="662"/>
      <c r="AG11" s="659"/>
      <c r="AH11" s="659"/>
      <c r="AI11" s="659"/>
      <c r="AJ11" s="659"/>
      <c r="AK11"/>
      <c r="AL11"/>
      <c r="AM11"/>
    </row>
    <row r="12" spans="1:39" ht="24" customHeight="1">
      <c r="B12" s="48" t="s">
        <v>47</v>
      </c>
      <c r="C12" s="52">
        <f>recette!B12</f>
        <v>20</v>
      </c>
      <c r="D12" s="601">
        <f>quantite_matiere!B19+quantite_matiere!C19+quantite_matiere!D19</f>
        <v>0</v>
      </c>
      <c r="E12" s="601"/>
      <c r="F12" s="601"/>
      <c r="G12" s="601"/>
      <c r="H12" s="601"/>
      <c r="I12" s="601"/>
      <c r="J12" s="601"/>
      <c r="K12" s="601"/>
      <c r="L12" s="601"/>
      <c r="M12" s="601"/>
      <c r="N12" s="601"/>
      <c r="O12" s="601"/>
      <c r="Q12" s="49" t="s">
        <v>47</v>
      </c>
      <c r="R12" s="54">
        <v>22</v>
      </c>
      <c r="S12" s="646">
        <f>quantite_matiere!AM19</f>
        <v>0</v>
      </c>
      <c r="T12" s="646"/>
      <c r="U12" s="646"/>
      <c r="V12" s="646"/>
      <c r="W12" s="646"/>
      <c r="X12" s="646"/>
      <c r="Z12" s="51"/>
      <c r="AA12" s="51"/>
      <c r="AB12" s="644" t="s">
        <v>48</v>
      </c>
      <c r="AC12" s="644"/>
      <c r="AD12" s="644"/>
      <c r="AE12" s="644"/>
      <c r="AF12" s="644"/>
      <c r="AG12" s="659"/>
      <c r="AH12" s="659"/>
      <c r="AI12" s="659"/>
      <c r="AJ12" s="659"/>
      <c r="AK12"/>
      <c r="AL12"/>
      <c r="AM12"/>
    </row>
    <row r="13" spans="1:39" ht="24" customHeight="1">
      <c r="B13" s="47" t="s">
        <v>418</v>
      </c>
      <c r="C13" s="52">
        <f>recette!B13</f>
        <v>200</v>
      </c>
      <c r="D13" s="601">
        <f>quantite_matiere!B20+quantite_matiere!C20+quantite_matiere!D20</f>
        <v>0</v>
      </c>
      <c r="E13" s="601"/>
      <c r="F13" s="601"/>
      <c r="G13" s="601"/>
      <c r="H13" s="601"/>
      <c r="I13" s="601"/>
      <c r="J13" s="601"/>
      <c r="K13" s="601"/>
      <c r="L13" s="601"/>
      <c r="M13" s="601"/>
      <c r="N13" s="601"/>
      <c r="O13" s="601"/>
      <c r="Q13" s="53" t="s">
        <v>395</v>
      </c>
      <c r="R13" s="54">
        <v>200</v>
      </c>
      <c r="S13" s="601">
        <f>quantite_matiere!AM20</f>
        <v>0</v>
      </c>
      <c r="T13" s="601"/>
      <c r="U13" s="601"/>
      <c r="V13" s="601"/>
      <c r="W13" s="601"/>
      <c r="X13" s="601"/>
      <c r="Z13" s="56"/>
      <c r="AB13" s="638" t="s">
        <v>50</v>
      </c>
      <c r="AC13" s="638"/>
      <c r="AD13" s="638"/>
      <c r="AE13" s="638"/>
      <c r="AF13" s="638"/>
      <c r="AG13" s="659"/>
      <c r="AH13" s="659"/>
      <c r="AI13" s="659"/>
      <c r="AJ13" s="659"/>
      <c r="AK13" s="57"/>
      <c r="AL13" s="57"/>
      <c r="AM13" s="57"/>
    </row>
    <row r="14" spans="1:39" ht="24" customHeight="1">
      <c r="B14" s="660" t="s">
        <v>51</v>
      </c>
      <c r="C14" s="660"/>
      <c r="D14" s="601">
        <f>quantite_matiere!B49+quantite_matiere!C49+quantite_matiere!D49</f>
        <v>0</v>
      </c>
      <c r="E14" s="601"/>
      <c r="F14" s="601"/>
      <c r="G14" s="601"/>
      <c r="H14" s="601"/>
      <c r="I14" s="601"/>
      <c r="J14" s="601"/>
      <c r="K14" s="601"/>
      <c r="L14" s="601"/>
      <c r="M14" s="601"/>
      <c r="N14" s="601"/>
      <c r="O14" s="601"/>
      <c r="P14" s="50"/>
      <c r="Q14" s="58" t="s">
        <v>52</v>
      </c>
      <c r="R14" s="54">
        <v>87</v>
      </c>
      <c r="S14" s="646">
        <f>quantite_matiere!AM31</f>
        <v>0</v>
      </c>
      <c r="T14" s="646"/>
      <c r="U14" s="646"/>
      <c r="V14" s="646"/>
      <c r="W14" s="646"/>
      <c r="X14" s="646"/>
      <c r="Z14" s="51"/>
      <c r="AA14" s="51"/>
      <c r="AB14" s="613" t="s">
        <v>53</v>
      </c>
      <c r="AC14" s="613"/>
      <c r="AD14" s="613"/>
      <c r="AE14" s="613"/>
      <c r="AF14" s="613"/>
      <c r="AG14" s="659"/>
      <c r="AH14" s="659"/>
      <c r="AI14" s="659"/>
      <c r="AJ14" s="659"/>
      <c r="AK14" s="57"/>
      <c r="AL14" s="57"/>
      <c r="AM14" s="57"/>
    </row>
    <row r="15" spans="1:39" ht="24" customHeight="1">
      <c r="B15" s="59" t="s">
        <v>54</v>
      </c>
      <c r="C15" s="60">
        <f>recette!C16</f>
        <v>249</v>
      </c>
      <c r="D15" s="601">
        <f>quantite_matiere!C22</f>
        <v>0</v>
      </c>
      <c r="E15" s="601"/>
      <c r="F15" s="601"/>
      <c r="G15" s="601"/>
      <c r="H15" s="601"/>
      <c r="I15" s="601"/>
      <c r="J15" s="601"/>
      <c r="K15" s="601"/>
      <c r="L15" s="601"/>
      <c r="M15" s="601"/>
      <c r="N15" s="601"/>
      <c r="O15" s="601"/>
      <c r="Q15" s="53" t="s">
        <v>55</v>
      </c>
      <c r="R15" s="54">
        <v>3</v>
      </c>
      <c r="S15" s="601">
        <f>quantite_matiere!AM33</f>
        <v>0</v>
      </c>
      <c r="T15" s="601"/>
      <c r="U15" s="601"/>
      <c r="V15" s="601"/>
      <c r="W15" s="601"/>
      <c r="X15" s="601"/>
      <c r="AA15" s="61"/>
      <c r="AB15" s="51"/>
      <c r="AC15" s="62"/>
      <c r="AD15" s="57"/>
      <c r="AE15" s="57"/>
      <c r="AF15" s="57"/>
      <c r="AG15" s="57"/>
      <c r="AH15" s="57"/>
      <c r="AI15" s="57"/>
      <c r="AJ15" s="57"/>
      <c r="AK15" s="57"/>
      <c r="AL15" s="57"/>
      <c r="AM15" s="57"/>
    </row>
    <row r="16" spans="1:39" ht="24" customHeight="1">
      <c r="B16" s="63" t="s">
        <v>56</v>
      </c>
      <c r="C16" s="60">
        <f>recette!D19</f>
        <v>107</v>
      </c>
      <c r="D16" s="601">
        <f>quantite_matiere!D25</f>
        <v>0</v>
      </c>
      <c r="E16" s="601"/>
      <c r="F16" s="601"/>
      <c r="G16" s="601"/>
      <c r="H16" s="601"/>
      <c r="I16" s="601"/>
      <c r="J16" s="601"/>
      <c r="K16" s="601"/>
      <c r="L16" s="601"/>
      <c r="M16" s="601"/>
      <c r="N16" s="601"/>
      <c r="O16" s="601"/>
      <c r="Q16" s="58" t="s">
        <v>57</v>
      </c>
      <c r="R16" s="54">
        <v>3</v>
      </c>
      <c r="S16" s="646">
        <f>quantite_matiere!AM32</f>
        <v>0</v>
      </c>
      <c r="T16" s="646"/>
      <c r="U16" s="646"/>
      <c r="V16" s="646"/>
      <c r="W16" s="646"/>
      <c r="X16" s="646"/>
      <c r="AA16" s="61"/>
      <c r="AC16" s="62"/>
      <c r="AD16" s="57"/>
      <c r="AE16" s="57"/>
      <c r="AF16" s="57"/>
      <c r="AG16" s="57"/>
      <c r="AH16" s="57"/>
      <c r="AI16" s="57"/>
      <c r="AJ16" s="57"/>
      <c r="AK16" s="57"/>
      <c r="AL16" s="57"/>
      <c r="AM16" s="57"/>
    </row>
    <row r="17" spans="2:39" ht="24" customHeight="1">
      <c r="B17" s="59" t="s">
        <v>58</v>
      </c>
      <c r="C17" s="60">
        <f>recette!D20</f>
        <v>92</v>
      </c>
      <c r="D17" s="601">
        <f>quantite_matiere!D26</f>
        <v>0</v>
      </c>
      <c r="E17" s="601"/>
      <c r="F17" s="601"/>
      <c r="G17" s="601"/>
      <c r="H17" s="601"/>
      <c r="I17" s="601"/>
      <c r="J17" s="601"/>
      <c r="K17" s="601"/>
      <c r="L17" s="601"/>
      <c r="M17" s="601"/>
      <c r="N17" s="601"/>
      <c r="O17" s="601"/>
      <c r="Q17" s="64" t="s">
        <v>59</v>
      </c>
      <c r="R17" s="54">
        <v>3</v>
      </c>
      <c r="S17" s="601">
        <f>quantite_matiere!AM34</f>
        <v>0</v>
      </c>
      <c r="T17" s="601"/>
      <c r="U17" s="601"/>
      <c r="V17" s="601"/>
      <c r="W17" s="601"/>
      <c r="X17" s="601"/>
      <c r="AA17" s="61"/>
      <c r="AB17" s="61"/>
      <c r="AC17" s="61"/>
      <c r="AD17" s="57"/>
      <c r="AE17" s="57"/>
      <c r="AF17" s="57"/>
      <c r="AG17" s="57"/>
      <c r="AH17" s="57"/>
      <c r="AI17" s="57"/>
      <c r="AJ17" s="57"/>
      <c r="AK17" s="57"/>
      <c r="AL17" s="57"/>
      <c r="AM17" s="57"/>
    </row>
    <row r="18" spans="2:39" ht="24" customHeight="1">
      <c r="B18" s="629"/>
      <c r="C18" s="629"/>
      <c r="D18" s="656" t="s">
        <v>60</v>
      </c>
      <c r="E18" s="656"/>
      <c r="F18" s="656"/>
      <c r="G18" s="656"/>
      <c r="H18" s="656"/>
      <c r="I18" s="656"/>
      <c r="J18" s="657" t="s">
        <v>54</v>
      </c>
      <c r="K18" s="657"/>
      <c r="L18" s="657"/>
      <c r="M18" s="658" t="s">
        <v>61</v>
      </c>
      <c r="N18" s="658"/>
      <c r="O18" s="658"/>
      <c r="Q18" s="645" t="s">
        <v>62</v>
      </c>
      <c r="R18" s="645"/>
      <c r="S18" s="646">
        <f>quantite_matiere!AM50</f>
        <v>0</v>
      </c>
      <c r="T18" s="646"/>
      <c r="U18" s="646"/>
      <c r="V18" s="646"/>
      <c r="W18" s="646"/>
      <c r="X18" s="646"/>
      <c r="AA18" s="61"/>
      <c r="AB18" s="62"/>
      <c r="AC18" s="65"/>
      <c r="AH18" s="65"/>
    </row>
    <row r="19" spans="2:39" ht="24" customHeight="1">
      <c r="B19" s="619" t="s">
        <v>51</v>
      </c>
      <c r="C19" s="619"/>
      <c r="D19" s="601">
        <f>quantite_matiere!B49</f>
        <v>0</v>
      </c>
      <c r="E19" s="601"/>
      <c r="F19" s="601"/>
      <c r="G19" s="601"/>
      <c r="H19" s="601"/>
      <c r="I19" s="601"/>
      <c r="J19" s="601">
        <f>quantite_matiere!C49</f>
        <v>0</v>
      </c>
      <c r="K19" s="601"/>
      <c r="L19" s="601"/>
      <c r="M19" s="601">
        <f>quantite_matiere!D49</f>
        <v>0</v>
      </c>
      <c r="N19" s="601"/>
      <c r="O19" s="601"/>
      <c r="Q19" s="619" t="s">
        <v>63</v>
      </c>
      <c r="R19" s="619"/>
      <c r="S19" s="601">
        <f>quantite_matiere!AM2</f>
        <v>0</v>
      </c>
      <c r="T19" s="601"/>
      <c r="U19" s="601"/>
      <c r="V19" s="601"/>
      <c r="W19" s="601"/>
      <c r="X19" s="601"/>
    </row>
    <row r="20" spans="2:39" ht="24" customHeight="1">
      <c r="B20" s="619" t="s">
        <v>63</v>
      </c>
      <c r="C20" s="619"/>
      <c r="D20" s="66">
        <f>quantite_matiere!B2</f>
        <v>0</v>
      </c>
      <c r="E20" s="67" t="s">
        <v>23</v>
      </c>
      <c r="F20" s="66">
        <f>quantite_matiere!B3</f>
        <v>0</v>
      </c>
      <c r="G20" s="68" t="s">
        <v>24</v>
      </c>
      <c r="H20" s="69">
        <f>quantite_matiere!B4</f>
        <v>0</v>
      </c>
      <c r="I20" s="70" t="s">
        <v>25</v>
      </c>
      <c r="J20" s="654">
        <f>quantite_matiere!C2</f>
        <v>0</v>
      </c>
      <c r="K20" s="654"/>
      <c r="L20" s="67" t="s">
        <v>23</v>
      </c>
      <c r="M20" s="654">
        <f>quantite_matiere!D2</f>
        <v>0</v>
      </c>
      <c r="N20" s="654"/>
      <c r="O20" s="67" t="s">
        <v>23</v>
      </c>
      <c r="Q20" s="655" t="s">
        <v>64</v>
      </c>
      <c r="R20" s="655"/>
      <c r="S20" s="655"/>
      <c r="T20" s="655"/>
      <c r="U20" s="655"/>
      <c r="V20" s="655"/>
      <c r="W20" s="655"/>
      <c r="X20" s="655"/>
      <c r="Z20" s="51"/>
      <c r="AC20" s="65"/>
      <c r="AG20" s="65"/>
      <c r="AJ20" s="71"/>
    </row>
    <row r="21" spans="2:39" ht="42.75" customHeight="1">
      <c r="Q21" s="1">
        <f>S19/8</f>
        <v>0</v>
      </c>
      <c r="R21" s="651" t="s">
        <v>65</v>
      </c>
      <c r="S21" s="651"/>
      <c r="T21" s="651"/>
      <c r="U21" s="651"/>
      <c r="V21"/>
      <c r="W21"/>
      <c r="X21"/>
      <c r="AA21" s="51"/>
      <c r="AC21" s="65"/>
      <c r="AG21" s="65"/>
      <c r="AJ21" s="65"/>
    </row>
    <row r="22" spans="2:39" ht="70" customHeight="1">
      <c r="Q22"/>
      <c r="R22"/>
      <c r="S22"/>
      <c r="T22"/>
      <c r="U22"/>
      <c r="V22"/>
      <c r="W22"/>
      <c r="X22"/>
    </row>
    <row r="23" spans="2:39" ht="24" customHeight="1">
      <c r="C23" s="644" t="s">
        <v>48</v>
      </c>
      <c r="D23" s="644"/>
      <c r="E23" s="644"/>
      <c r="F23" s="644"/>
      <c r="G23" s="644"/>
      <c r="H23" s="644"/>
      <c r="I23" s="644"/>
      <c r="J23" s="644"/>
      <c r="K23" s="644"/>
      <c r="L23" s="644"/>
      <c r="M23" s="644"/>
      <c r="N23" s="644"/>
      <c r="O23" s="644"/>
      <c r="R23" s="652" t="s">
        <v>404</v>
      </c>
      <c r="S23" s="652"/>
      <c r="T23" s="652"/>
      <c r="U23" s="652"/>
      <c r="V23" s="652"/>
      <c r="W23" s="652"/>
      <c r="X23" s="652"/>
      <c r="AB23" s="653" t="s">
        <v>66</v>
      </c>
      <c r="AC23" s="653"/>
      <c r="AD23" s="650" t="s">
        <v>67</v>
      </c>
      <c r="AE23" s="650"/>
      <c r="AF23" s="650"/>
      <c r="AG23" s="650"/>
      <c r="AH23" s="650"/>
      <c r="AI23" s="650" t="s">
        <v>68</v>
      </c>
      <c r="AJ23" s="650"/>
      <c r="AK23" s="650"/>
      <c r="AL23" s="650"/>
      <c r="AM23" s="650"/>
    </row>
    <row r="24" spans="2:39" ht="24" customHeight="1">
      <c r="C24" s="47" t="s">
        <v>41</v>
      </c>
      <c r="D24" s="610" t="s">
        <v>42</v>
      </c>
      <c r="E24" s="610"/>
      <c r="F24" s="610"/>
      <c r="G24" s="610"/>
      <c r="H24" s="610"/>
      <c r="I24" s="610"/>
      <c r="J24" s="610"/>
      <c r="K24" s="610"/>
      <c r="L24" s="610"/>
      <c r="M24" s="610"/>
      <c r="N24" s="610"/>
      <c r="O24" s="610"/>
      <c r="R24" s="47" t="s">
        <v>41</v>
      </c>
      <c r="S24" s="610" t="s">
        <v>42</v>
      </c>
      <c r="T24" s="610"/>
      <c r="U24" s="610"/>
      <c r="V24" s="610"/>
      <c r="W24" s="610"/>
      <c r="X24" s="610"/>
      <c r="AB24" s="53" t="s">
        <v>69</v>
      </c>
      <c r="AC24" s="74">
        <f>recette!AE2</f>
        <v>0</v>
      </c>
      <c r="AD24" s="601" t="s">
        <v>70</v>
      </c>
      <c r="AE24" s="601"/>
      <c r="AF24" s="601"/>
      <c r="AG24" s="601"/>
      <c r="AH24" s="601"/>
      <c r="AI24" s="601"/>
      <c r="AJ24" s="601"/>
      <c r="AK24" s="601"/>
      <c r="AL24" s="601"/>
      <c r="AM24" s="601"/>
    </row>
    <row r="25" spans="2:39" ht="24" customHeight="1">
      <c r="D25" s="75"/>
      <c r="Q25" s="49" t="s">
        <v>96</v>
      </c>
      <c r="R25" s="54">
        <f>recette!X2</f>
        <v>1000</v>
      </c>
      <c r="S25" s="646">
        <f>quantite_matiere!X9</f>
        <v>0</v>
      </c>
      <c r="T25" s="646"/>
      <c r="U25" s="646"/>
      <c r="V25" s="646"/>
      <c r="W25" s="646"/>
      <c r="X25" s="646"/>
      <c r="AB25" s="73" t="s">
        <v>46</v>
      </c>
      <c r="AC25" s="76">
        <f>recette!AE6</f>
        <v>0</v>
      </c>
      <c r="AD25" s="650" t="s">
        <v>71</v>
      </c>
      <c r="AE25" s="650"/>
      <c r="AF25" s="650"/>
      <c r="AG25" s="650"/>
      <c r="AH25" s="650"/>
      <c r="AI25" s="650"/>
      <c r="AJ25" s="650"/>
      <c r="AK25" s="650"/>
      <c r="AL25" s="650"/>
      <c r="AM25" s="650"/>
    </row>
    <row r="26" spans="2:39" ht="24" customHeight="1">
      <c r="B26" s="531" t="s">
        <v>44</v>
      </c>
      <c r="C26" s="74">
        <f>recette!F4</f>
        <v>600</v>
      </c>
      <c r="D26" s="650">
        <f>quantite_matiere!F11+quantite_matiere!G11</f>
        <v>0</v>
      </c>
      <c r="E26" s="650"/>
      <c r="F26" s="650"/>
      <c r="G26" s="650"/>
      <c r="H26" s="650"/>
      <c r="I26" s="650"/>
      <c r="J26" s="650"/>
      <c r="K26" s="650"/>
      <c r="L26" s="650"/>
      <c r="M26" s="650"/>
      <c r="N26" s="650"/>
      <c r="O26" s="650"/>
      <c r="Q26" s="53"/>
      <c r="R26" s="54">
        <f>recette!X5</f>
        <v>0</v>
      </c>
      <c r="S26" s="601">
        <f>quantite_matiere!X12</f>
        <v>0</v>
      </c>
      <c r="T26" s="601"/>
      <c r="U26" s="601"/>
      <c r="V26" s="601"/>
      <c r="W26" s="601"/>
      <c r="X26" s="601"/>
      <c r="AA26" s="50"/>
      <c r="AB26" s="53" t="s">
        <v>47</v>
      </c>
      <c r="AC26" s="74">
        <f>recette!AE7</f>
        <v>0</v>
      </c>
      <c r="AD26" s="601" t="s">
        <v>72</v>
      </c>
      <c r="AE26" s="601"/>
      <c r="AF26" s="601"/>
      <c r="AG26" s="601"/>
      <c r="AH26" s="601"/>
      <c r="AI26" s="601"/>
      <c r="AJ26" s="601"/>
      <c r="AK26" s="601"/>
      <c r="AL26" s="601"/>
      <c r="AM26" s="601"/>
    </row>
    <row r="27" spans="2:39" ht="24" customHeight="1">
      <c r="B27" s="53" t="s">
        <v>69</v>
      </c>
      <c r="C27" s="74">
        <f>recette!F5</f>
        <v>400</v>
      </c>
      <c r="D27" s="601">
        <f>quantite_matiere!F12+quantite_matiere!G12</f>
        <v>0</v>
      </c>
      <c r="E27" s="601"/>
      <c r="F27" s="601"/>
      <c r="G27" s="601"/>
      <c r="H27" s="601"/>
      <c r="I27" s="601"/>
      <c r="J27" s="601"/>
      <c r="K27" s="601"/>
      <c r="L27" s="601"/>
      <c r="M27" s="601"/>
      <c r="N27" s="601"/>
      <c r="O27" s="601"/>
      <c r="Q27" s="49" t="s">
        <v>46</v>
      </c>
      <c r="R27" s="54">
        <f>recette!X11</f>
        <v>740</v>
      </c>
      <c r="S27" s="646">
        <f>quantite_matiere!X18</f>
        <v>0</v>
      </c>
      <c r="T27" s="646"/>
      <c r="U27" s="646"/>
      <c r="V27" s="646"/>
      <c r="W27" s="646"/>
      <c r="X27" s="646"/>
      <c r="AB27" s="73" t="s">
        <v>49</v>
      </c>
      <c r="AC27" s="76">
        <f>recette!AE8</f>
        <v>0</v>
      </c>
      <c r="AD27" s="650" t="s">
        <v>73</v>
      </c>
      <c r="AE27" s="650"/>
      <c r="AF27" s="650"/>
      <c r="AG27" s="650"/>
      <c r="AH27" s="650"/>
      <c r="AI27" s="650"/>
      <c r="AJ27" s="650"/>
      <c r="AK27" s="650"/>
      <c r="AL27" s="650"/>
      <c r="AM27" s="650"/>
    </row>
    <row r="28" spans="2:39" ht="24" customHeight="1">
      <c r="B28" s="73" t="s">
        <v>46</v>
      </c>
      <c r="C28" s="76">
        <f>recette!F11</f>
        <v>850</v>
      </c>
      <c r="D28" s="650">
        <f>quantite_matiere!F18+quantite_matiere!G18</f>
        <v>0</v>
      </c>
      <c r="E28" s="650"/>
      <c r="F28" s="650"/>
      <c r="G28" s="650"/>
      <c r="H28" s="650"/>
      <c r="I28" s="650"/>
      <c r="J28" s="650"/>
      <c r="K28" s="650"/>
      <c r="L28" s="650"/>
      <c r="M28" s="650"/>
      <c r="N28" s="650"/>
      <c r="O28" s="650"/>
      <c r="Q28" s="53" t="s">
        <v>47</v>
      </c>
      <c r="R28" s="54">
        <f>recette!X12</f>
        <v>22</v>
      </c>
      <c r="S28" s="601">
        <f>quantite_matiere!X19</f>
        <v>0</v>
      </c>
      <c r="T28" s="601"/>
      <c r="U28" s="601"/>
      <c r="V28" s="601"/>
      <c r="W28" s="601"/>
      <c r="X28" s="601"/>
      <c r="AB28" s="619" t="s">
        <v>51</v>
      </c>
      <c r="AC28" s="619"/>
      <c r="AD28" s="601" t="s">
        <v>74</v>
      </c>
      <c r="AE28" s="601"/>
      <c r="AF28" s="601"/>
      <c r="AG28" s="601"/>
      <c r="AH28" s="601"/>
      <c r="AI28" s="601"/>
      <c r="AJ28" s="601"/>
      <c r="AK28" s="601"/>
      <c r="AL28" s="601"/>
      <c r="AM28" s="601"/>
    </row>
    <row r="29" spans="2:39" ht="24" customHeight="1">
      <c r="B29" s="53" t="s">
        <v>47</v>
      </c>
      <c r="C29" s="74">
        <f>recette!F12</f>
        <v>20</v>
      </c>
      <c r="D29" s="601">
        <f>quantite_matiere!F19+quantite_matiere!G19</f>
        <v>0</v>
      </c>
      <c r="E29" s="601"/>
      <c r="F29" s="601"/>
      <c r="G29" s="601"/>
      <c r="H29" s="601"/>
      <c r="I29" s="601"/>
      <c r="J29" s="601"/>
      <c r="K29" s="601"/>
      <c r="L29" s="601"/>
      <c r="M29" s="601"/>
      <c r="N29" s="601"/>
      <c r="O29" s="601"/>
      <c r="Q29" s="58" t="s">
        <v>395</v>
      </c>
      <c r="R29" s="54">
        <f>recette!X14</f>
        <v>200</v>
      </c>
      <c r="S29" s="646">
        <f>quantite_matiere!X21</f>
        <v>0</v>
      </c>
      <c r="T29" s="646"/>
      <c r="U29" s="646"/>
      <c r="V29" s="646"/>
      <c r="W29" s="646"/>
      <c r="X29" s="646"/>
    </row>
    <row r="30" spans="2:39" ht="24" customHeight="1">
      <c r="B30" s="73" t="s">
        <v>418</v>
      </c>
      <c r="C30" s="76">
        <f>recette!F13</f>
        <v>200</v>
      </c>
      <c r="D30" s="650">
        <f>quantite_matiere!F20+quantite_matiere!G20</f>
        <v>0</v>
      </c>
      <c r="E30" s="650"/>
      <c r="F30" s="650"/>
      <c r="G30" s="650"/>
      <c r="H30" s="650"/>
      <c r="I30" s="650"/>
      <c r="J30" s="650"/>
      <c r="K30" s="650"/>
      <c r="L30" s="650"/>
      <c r="M30" s="650"/>
      <c r="N30" s="650"/>
      <c r="O30" s="650"/>
      <c r="Q30" s="53" t="s">
        <v>249</v>
      </c>
      <c r="R30" s="54">
        <f>recette!X17</f>
        <v>165</v>
      </c>
      <c r="S30" s="601">
        <f>quantite_matiere!X23</f>
        <v>0</v>
      </c>
      <c r="T30" s="601"/>
      <c r="U30" s="601"/>
      <c r="V30" s="601"/>
      <c r="W30" s="601"/>
      <c r="X30" s="601"/>
    </row>
    <row r="31" spans="2:39" ht="24" customHeight="1">
      <c r="B31" s="619" t="s">
        <v>51</v>
      </c>
      <c r="C31" s="619"/>
      <c r="D31" s="601">
        <f>quantite_matiere!F49+quantite_matiere!G49</f>
        <v>0</v>
      </c>
      <c r="E31" s="601"/>
      <c r="F31" s="601"/>
      <c r="G31" s="601"/>
      <c r="H31" s="601"/>
      <c r="I31" s="601"/>
      <c r="J31" s="601"/>
      <c r="K31" s="601"/>
      <c r="L31" s="601"/>
      <c r="M31" s="601"/>
      <c r="N31" s="601"/>
      <c r="O31" s="601"/>
      <c r="Q31" s="58" t="s">
        <v>54</v>
      </c>
      <c r="R31" s="54">
        <f>recette!X16</f>
        <v>100</v>
      </c>
      <c r="S31" s="646">
        <f>quantite_matiere!X22</f>
        <v>0</v>
      </c>
      <c r="T31" s="646"/>
      <c r="U31" s="646"/>
      <c r="V31" s="646"/>
      <c r="W31" s="646"/>
      <c r="X31" s="646"/>
    </row>
    <row r="32" spans="2:39" ht="24" customHeight="1">
      <c r="B32" s="64" t="s">
        <v>75</v>
      </c>
      <c r="C32" s="76">
        <f>recette!G18</f>
        <v>225</v>
      </c>
      <c r="D32" s="601">
        <f>quantite_matiere!G24</f>
        <v>0</v>
      </c>
      <c r="E32" s="601"/>
      <c r="F32" s="601"/>
      <c r="G32" s="601"/>
      <c r="H32" s="601"/>
      <c r="I32" s="601"/>
      <c r="J32" s="601"/>
      <c r="K32" s="601"/>
      <c r="L32" s="601"/>
      <c r="M32" s="601"/>
      <c r="N32" s="601"/>
      <c r="O32" s="601"/>
      <c r="Q32" s="64" t="s">
        <v>417</v>
      </c>
      <c r="R32" s="54">
        <f>recette!X22</f>
        <v>65</v>
      </c>
      <c r="S32" s="601">
        <f>quantite_matiere!X28</f>
        <v>0</v>
      </c>
      <c r="T32" s="601"/>
      <c r="U32" s="601"/>
      <c r="V32" s="601"/>
      <c r="W32" s="601"/>
      <c r="X32" s="601"/>
    </row>
    <row r="33" spans="2:25" ht="24" customHeight="1">
      <c r="D33" s="644" t="s">
        <v>60</v>
      </c>
      <c r="E33" s="644"/>
      <c r="F33" s="644"/>
      <c r="G33" s="644"/>
      <c r="J33" s="648" t="s">
        <v>407</v>
      </c>
      <c r="K33" s="649"/>
      <c r="L33" s="649"/>
      <c r="M33" s="649"/>
      <c r="N33" s="649"/>
      <c r="O33" s="649"/>
      <c r="Q33" s="645" t="s">
        <v>62</v>
      </c>
      <c r="R33" s="645"/>
      <c r="S33" s="646">
        <f>quantite_matiere!X50</f>
        <v>0</v>
      </c>
      <c r="T33" s="646"/>
      <c r="U33" s="646"/>
      <c r="V33" s="646"/>
      <c r="W33" s="646"/>
      <c r="X33" s="646"/>
    </row>
    <row r="34" spans="2:25" ht="24" customHeight="1">
      <c r="B34" s="619" t="s">
        <v>51</v>
      </c>
      <c r="C34" s="619"/>
      <c r="D34" s="601">
        <f>quantite_matiere!F49</f>
        <v>0</v>
      </c>
      <c r="E34" s="601"/>
      <c r="F34" s="601"/>
      <c r="G34" s="601"/>
      <c r="J34" s="601">
        <f>quantite_matiere!G49</f>
        <v>0</v>
      </c>
      <c r="K34" s="601"/>
      <c r="L34" s="601"/>
      <c r="M34" s="647"/>
      <c r="N34" s="647"/>
      <c r="O34" s="647"/>
      <c r="Q34" s="619" t="s">
        <v>63</v>
      </c>
      <c r="R34" s="619"/>
      <c r="S34" s="601">
        <f>quantite_matiere!X2</f>
        <v>0</v>
      </c>
      <c r="T34" s="601"/>
      <c r="U34" s="601"/>
      <c r="V34" s="601"/>
      <c r="W34" s="601"/>
      <c r="X34" s="601"/>
      <c r="Y34" s="51"/>
    </row>
    <row r="35" spans="2:25" ht="24" customHeight="1">
      <c r="B35" s="619" t="s">
        <v>63</v>
      </c>
      <c r="C35" s="619"/>
      <c r="D35" s="66">
        <f>quantite_matiere!F2</f>
        <v>0</v>
      </c>
      <c r="E35" s="67" t="s">
        <v>23</v>
      </c>
      <c r="F35" s="66">
        <f>quantite_matiere!F3</f>
        <v>0</v>
      </c>
      <c r="G35" s="67" t="s">
        <v>24</v>
      </c>
      <c r="H35" s="67"/>
      <c r="I35" s="67"/>
      <c r="J35" s="66">
        <f>quantite_matiere!G2</f>
        <v>0</v>
      </c>
      <c r="K35" s="67" t="s">
        <v>23</v>
      </c>
      <c r="L35" s="77"/>
      <c r="M35" s="78"/>
      <c r="N35" s="56"/>
      <c r="O35" s="56"/>
      <c r="Q35" s="51"/>
      <c r="R35" s="51"/>
      <c r="S35" s="633"/>
      <c r="T35" s="633"/>
      <c r="U35" s="633"/>
      <c r="V35" s="633"/>
      <c r="W35" s="633"/>
    </row>
    <row r="36" spans="2:25" ht="153" customHeight="1"/>
    <row r="37" spans="2:25" ht="98" customHeight="1"/>
    <row r="38" spans="2:25" ht="98" customHeight="1"/>
    <row r="39" spans="2:25" ht="26" customHeight="1">
      <c r="C39" s="639" t="s">
        <v>408</v>
      </c>
      <c r="D39" s="639"/>
      <c r="E39" s="639"/>
      <c r="F39" s="639"/>
      <c r="G39" s="639"/>
      <c r="H39" s="639"/>
      <c r="I39" s="639"/>
      <c r="J39" s="639"/>
      <c r="K39" s="639"/>
      <c r="L39" s="639"/>
      <c r="M39" s="639"/>
      <c r="R39" s="666" t="s">
        <v>411</v>
      </c>
      <c r="S39" s="666"/>
      <c r="T39" s="666"/>
      <c r="U39" s="666"/>
      <c r="V39" s="666"/>
      <c r="W39" s="666"/>
      <c r="X39" s="666"/>
    </row>
    <row r="40" spans="2:25" ht="23" customHeight="1">
      <c r="C40" s="47" t="s">
        <v>41</v>
      </c>
      <c r="D40" s="610" t="s">
        <v>42</v>
      </c>
      <c r="E40" s="610"/>
      <c r="F40" s="610"/>
      <c r="G40" s="610"/>
      <c r="H40" s="610"/>
      <c r="I40" s="610"/>
      <c r="J40" s="610"/>
      <c r="K40" s="610"/>
      <c r="L40" s="610"/>
      <c r="M40" s="610"/>
      <c r="R40" s="47" t="s">
        <v>41</v>
      </c>
      <c r="S40" s="610" t="s">
        <v>42</v>
      </c>
      <c r="T40" s="610"/>
      <c r="U40" s="610"/>
      <c r="V40" s="610"/>
      <c r="W40" s="610"/>
      <c r="X40" s="610"/>
    </row>
    <row r="41" spans="2:25" ht="23" customHeight="1">
      <c r="B41" s="520" t="s">
        <v>409</v>
      </c>
      <c r="C41" s="80">
        <f>recette!H7</f>
        <v>1000</v>
      </c>
      <c r="D41" s="640">
        <f>quantite_matiere!H14</f>
        <v>0</v>
      </c>
      <c r="E41" s="640"/>
      <c r="F41" s="640"/>
      <c r="G41" s="640"/>
      <c r="H41" s="640"/>
      <c r="I41" s="640"/>
      <c r="J41" s="640"/>
      <c r="K41" s="640"/>
      <c r="L41" s="640"/>
      <c r="M41" s="640"/>
      <c r="Q41" s="551" t="s">
        <v>96</v>
      </c>
      <c r="R41" s="54">
        <f>recette!L2</f>
        <v>1000</v>
      </c>
      <c r="S41" s="667">
        <f>quantite_matiere!L9</f>
        <v>0</v>
      </c>
      <c r="T41" s="667"/>
      <c r="U41" s="667"/>
      <c r="V41" s="667"/>
      <c r="W41" s="667"/>
      <c r="X41" s="667"/>
    </row>
    <row r="42" spans="2:25" ht="23" customHeight="1">
      <c r="B42" s="53" t="s">
        <v>46</v>
      </c>
      <c r="C42" s="74">
        <f>recette!H11</f>
        <v>930</v>
      </c>
      <c r="D42" s="622">
        <f>quantite_matiere!H18</f>
        <v>0</v>
      </c>
      <c r="E42" s="622"/>
      <c r="F42" s="622"/>
      <c r="G42" s="622"/>
      <c r="H42" s="622"/>
      <c r="I42" s="622"/>
      <c r="J42" s="622"/>
      <c r="K42" s="622"/>
      <c r="L42" s="622"/>
      <c r="M42" s="622"/>
      <c r="Q42" s="53" t="s">
        <v>46</v>
      </c>
      <c r="R42" s="54">
        <f>recette!L11</f>
        <v>730</v>
      </c>
      <c r="S42" s="601">
        <f>quantite_matiere!L18</f>
        <v>0</v>
      </c>
      <c r="T42" s="601"/>
      <c r="U42" s="601"/>
      <c r="V42" s="601"/>
      <c r="W42" s="601"/>
      <c r="X42" s="601"/>
    </row>
    <row r="43" spans="2:25" ht="23" customHeight="1">
      <c r="B43" s="520" t="s">
        <v>47</v>
      </c>
      <c r="C43" s="74">
        <f>recette!H12</f>
        <v>22</v>
      </c>
      <c r="D43" s="640">
        <f>quantite_matiere!H19</f>
        <v>0</v>
      </c>
      <c r="E43" s="640"/>
      <c r="F43" s="640"/>
      <c r="G43" s="640"/>
      <c r="H43" s="640"/>
      <c r="I43" s="640"/>
      <c r="J43" s="640"/>
      <c r="K43" s="640"/>
      <c r="L43" s="640"/>
      <c r="M43" s="640"/>
      <c r="Q43" s="551" t="s">
        <v>47</v>
      </c>
      <c r="R43" s="54">
        <f>recette!L12</f>
        <v>20</v>
      </c>
      <c r="S43" s="667">
        <f>quantite_matiere!L19</f>
        <v>0</v>
      </c>
      <c r="T43" s="667"/>
      <c r="U43" s="667"/>
      <c r="V43" s="667"/>
      <c r="W43" s="667"/>
      <c r="X43" s="667"/>
    </row>
    <row r="44" spans="2:25" ht="23" customHeight="1">
      <c r="B44" s="53" t="s">
        <v>395</v>
      </c>
      <c r="C44" s="74">
        <f>recette!H14</f>
        <v>200</v>
      </c>
      <c r="D44" s="622">
        <f>quantite_matiere!H21</f>
        <v>0</v>
      </c>
      <c r="E44" s="622"/>
      <c r="F44" s="622"/>
      <c r="G44" s="622"/>
      <c r="H44" s="622"/>
      <c r="I44" s="622"/>
      <c r="J44" s="622"/>
      <c r="K44" s="622"/>
      <c r="L44" s="622"/>
      <c r="M44" s="622"/>
      <c r="Q44" s="53" t="s">
        <v>401</v>
      </c>
      <c r="R44" s="54">
        <f>recette!L38</f>
        <v>5</v>
      </c>
      <c r="S44" s="601">
        <f>quantite_matiere!L44</f>
        <v>0</v>
      </c>
      <c r="T44" s="601"/>
      <c r="U44" s="601"/>
      <c r="V44" s="601"/>
      <c r="W44" s="601"/>
      <c r="X44" s="601"/>
    </row>
    <row r="45" spans="2:25" ht="23" customHeight="1">
      <c r="B45" s="641" t="s">
        <v>51</v>
      </c>
      <c r="C45" s="641"/>
      <c r="D45" s="640">
        <f>quantite_matiere!H50</f>
        <v>0</v>
      </c>
      <c r="E45" s="640"/>
      <c r="F45" s="640"/>
      <c r="G45" s="640"/>
      <c r="H45" s="640"/>
      <c r="I45" s="640"/>
      <c r="J45" s="640"/>
      <c r="K45" s="640"/>
      <c r="L45" s="640"/>
      <c r="M45" s="640"/>
      <c r="Q45" s="552" t="s">
        <v>395</v>
      </c>
      <c r="R45" s="54">
        <f>recette!L14</f>
        <v>200</v>
      </c>
      <c r="S45" s="667">
        <f>quantite_matiere!L21</f>
        <v>0</v>
      </c>
      <c r="T45" s="667"/>
      <c r="U45" s="667"/>
      <c r="V45" s="667"/>
      <c r="W45" s="667"/>
      <c r="X45" s="667"/>
    </row>
    <row r="46" spans="2:25" ht="23" customHeight="1">
      <c r="B46" s="642" t="s">
        <v>116</v>
      </c>
      <c r="C46" s="643"/>
      <c r="D46" s="568">
        <f>quantite_matiere!H2</f>
        <v>0</v>
      </c>
      <c r="E46" s="569"/>
      <c r="F46" s="568" t="s">
        <v>23</v>
      </c>
      <c r="G46" s="569"/>
      <c r="H46" s="568">
        <f>quantite_matiere!H3</f>
        <v>0</v>
      </c>
      <c r="I46" s="569"/>
      <c r="J46" s="568" t="s">
        <v>24</v>
      </c>
      <c r="K46" s="569"/>
      <c r="L46" s="546"/>
      <c r="M46" s="546"/>
      <c r="Q46" s="668" t="s">
        <v>62</v>
      </c>
      <c r="R46" s="669"/>
      <c r="S46" s="601">
        <f>quantite_commandee!L48</f>
        <v>0</v>
      </c>
      <c r="T46" s="601"/>
      <c r="U46" s="601"/>
      <c r="V46" s="601"/>
      <c r="W46" s="601"/>
      <c r="X46" s="601"/>
    </row>
    <row r="47" spans="2:25" ht="23" customHeight="1">
      <c r="B47" s="602"/>
      <c r="C47" s="602"/>
      <c r="D47" s="547"/>
      <c r="E47" s="56"/>
      <c r="F47" s="547"/>
      <c r="G47" s="56"/>
      <c r="H47" s="56"/>
      <c r="I47" s="56"/>
      <c r="J47" s="547"/>
      <c r="K47" s="56"/>
      <c r="L47" s="78"/>
      <c r="M47" s="56"/>
      <c r="Q47" s="619" t="s">
        <v>116</v>
      </c>
      <c r="R47" s="619"/>
      <c r="S47" s="601">
        <f>quantite_matiere!L2</f>
        <v>0</v>
      </c>
      <c r="T47" s="601"/>
      <c r="U47" s="601"/>
      <c r="V47" s="601"/>
      <c r="W47" s="601"/>
      <c r="X47" s="601"/>
    </row>
    <row r="48" spans="2:25" ht="23" customHeight="1">
      <c r="B48" s="51"/>
      <c r="C48" s="51"/>
      <c r="D48" s="547"/>
      <c r="E48" s="56"/>
      <c r="F48" s="547"/>
      <c r="G48" s="56"/>
      <c r="H48" s="56"/>
      <c r="I48" s="56"/>
      <c r="J48" s="547"/>
      <c r="K48" s="56"/>
      <c r="L48" s="78"/>
      <c r="M48" s="56"/>
    </row>
    <row r="49" spans="2:35" ht="56" customHeight="1">
      <c r="B49" s="51"/>
      <c r="C49" s="51"/>
      <c r="D49" s="547"/>
      <c r="E49" s="56"/>
      <c r="F49" s="547"/>
      <c r="G49" s="56"/>
      <c r="H49" s="56"/>
      <c r="I49" s="56"/>
      <c r="J49" s="547"/>
      <c r="K49" s="56"/>
      <c r="L49" s="78"/>
      <c r="M49" s="56"/>
    </row>
    <row r="50" spans="2:35" ht="24" customHeight="1">
      <c r="C50" s="634" t="s">
        <v>69</v>
      </c>
      <c r="D50" s="634"/>
      <c r="E50" s="634"/>
      <c r="F50" s="634"/>
      <c r="G50" s="634"/>
      <c r="H50" s="634"/>
      <c r="I50" s="634"/>
      <c r="J50" s="634"/>
      <c r="K50" s="634"/>
      <c r="L50" s="634"/>
      <c r="M50" s="634"/>
      <c r="R50" s="635" t="s">
        <v>50</v>
      </c>
      <c r="S50" s="636"/>
      <c r="T50" s="636"/>
      <c r="U50" s="636"/>
      <c r="V50" s="636"/>
      <c r="W50" s="637"/>
      <c r="X50" s="75"/>
      <c r="Y50" s="61"/>
      <c r="Z50" s="61"/>
      <c r="AC50" s="638" t="s">
        <v>50</v>
      </c>
      <c r="AD50" s="638"/>
      <c r="AE50" s="638"/>
      <c r="AF50" s="638"/>
      <c r="AG50" s="638"/>
      <c r="AH50" s="638"/>
    </row>
    <row r="51" spans="2:35" ht="24" customHeight="1">
      <c r="C51" s="47" t="s">
        <v>41</v>
      </c>
      <c r="D51" s="610" t="s">
        <v>42</v>
      </c>
      <c r="E51" s="610"/>
      <c r="F51" s="610"/>
      <c r="G51" s="610"/>
      <c r="H51" s="610"/>
      <c r="I51" s="610"/>
      <c r="J51" s="610"/>
      <c r="K51" s="610"/>
      <c r="L51" s="610"/>
      <c r="M51" s="610"/>
      <c r="R51" s="47" t="s">
        <v>41</v>
      </c>
      <c r="S51" s="610" t="s">
        <v>42</v>
      </c>
      <c r="T51" s="610"/>
      <c r="U51" s="610"/>
      <c r="V51" s="610"/>
      <c r="W51" s="610"/>
      <c r="X51" s="75"/>
      <c r="Y51" s="57"/>
      <c r="Z51" s="57"/>
      <c r="AC51" s="47" t="s">
        <v>41</v>
      </c>
      <c r="AD51" s="610" t="s">
        <v>42</v>
      </c>
      <c r="AE51" s="610"/>
      <c r="AF51" s="610"/>
      <c r="AG51" s="610"/>
      <c r="AH51" s="610"/>
    </row>
    <row r="52" spans="2:35" ht="24" customHeight="1">
      <c r="B52" s="79" t="s">
        <v>76</v>
      </c>
      <c r="C52" s="80">
        <f>recette!J5</f>
        <v>900</v>
      </c>
      <c r="D52" s="627">
        <f>quantite_matiere!J12+quantite_matiere!K12</f>
        <v>0</v>
      </c>
      <c r="E52" s="627"/>
      <c r="F52" s="627"/>
      <c r="G52" s="627"/>
      <c r="H52" s="627"/>
      <c r="I52" s="627"/>
      <c r="J52" s="627"/>
      <c r="K52" s="627"/>
      <c r="L52" s="627"/>
      <c r="M52" s="627"/>
      <c r="Q52" s="638" t="s">
        <v>77</v>
      </c>
      <c r="R52" s="80">
        <f>recette!M6</f>
        <v>1000</v>
      </c>
      <c r="S52" s="628">
        <f>quantite_matiere!M13+quantite_matiere!N13</f>
        <v>0</v>
      </c>
      <c r="T52" s="628"/>
      <c r="U52" s="628"/>
      <c r="V52" s="628"/>
      <c r="W52" s="628"/>
      <c r="X52" s="65"/>
      <c r="Y52" s="57"/>
      <c r="Z52" s="57"/>
      <c r="AA52" s="50"/>
      <c r="AB52" s="82" t="s">
        <v>77</v>
      </c>
      <c r="AC52" s="80">
        <f>recette!Y6</f>
        <v>0</v>
      </c>
      <c r="AD52" s="628" t="s">
        <v>78</v>
      </c>
      <c r="AE52" s="628"/>
      <c r="AF52" s="628"/>
      <c r="AG52" s="628"/>
      <c r="AH52" s="628"/>
    </row>
    <row r="53" spans="2:35" ht="24" customHeight="1">
      <c r="B53" s="79" t="s">
        <v>392</v>
      </c>
      <c r="C53" s="80">
        <f>recette!J4</f>
        <v>100</v>
      </c>
      <c r="D53" s="627">
        <f>quantite_matiere!J11+quantite_matiere!K11</f>
        <v>0</v>
      </c>
      <c r="E53" s="627"/>
      <c r="F53" s="627"/>
      <c r="G53" s="627"/>
      <c r="H53" s="627"/>
      <c r="I53" s="627"/>
      <c r="J53" s="627"/>
      <c r="K53" s="627"/>
      <c r="L53" s="627"/>
      <c r="M53" s="627"/>
      <c r="Q53" s="638"/>
      <c r="R53" s="80"/>
      <c r="S53" s="628"/>
      <c r="T53" s="628"/>
      <c r="U53" s="628"/>
      <c r="V53" s="628"/>
      <c r="W53" s="628"/>
      <c r="X53" s="65"/>
      <c r="Y53" s="57"/>
      <c r="Z53" s="57"/>
      <c r="AA53" s="50"/>
      <c r="AB53" s="82"/>
      <c r="AC53" s="80"/>
      <c r="AD53" s="81"/>
    </row>
    <row r="54" spans="2:35" ht="24" customHeight="1">
      <c r="B54" s="53" t="s">
        <v>46</v>
      </c>
      <c r="C54" s="74">
        <f>recette!J11</f>
        <v>880</v>
      </c>
      <c r="D54" s="622">
        <f>quantite_matiere!J18+quantite_matiere!K18</f>
        <v>0</v>
      </c>
      <c r="E54" s="622"/>
      <c r="F54" s="622"/>
      <c r="G54" s="622"/>
      <c r="H54" s="622"/>
      <c r="I54" s="622"/>
      <c r="J54" s="622"/>
      <c r="K54" s="622"/>
      <c r="L54" s="622"/>
      <c r="M54" s="622"/>
      <c r="Q54" s="53" t="s">
        <v>46</v>
      </c>
      <c r="R54" s="74">
        <f>recette!M11</f>
        <v>920</v>
      </c>
      <c r="S54" s="601">
        <f>quantite_matiere!M18+quantite_matiere!N18</f>
        <v>0</v>
      </c>
      <c r="T54" s="601"/>
      <c r="U54" s="601"/>
      <c r="V54" s="601"/>
      <c r="W54" s="601"/>
      <c r="X54" s="65"/>
      <c r="Y54" s="57"/>
      <c r="Z54" s="57"/>
      <c r="AB54" s="53" t="s">
        <v>46</v>
      </c>
      <c r="AC54" s="74">
        <f>recette!Y11</f>
        <v>0</v>
      </c>
      <c r="AD54" s="601" t="s">
        <v>79</v>
      </c>
      <c r="AE54" s="601"/>
      <c r="AF54" s="601"/>
      <c r="AG54" s="601"/>
      <c r="AH54" s="601"/>
    </row>
    <row r="55" spans="2:35" ht="24" customHeight="1">
      <c r="B55" s="79" t="s">
        <v>47</v>
      </c>
      <c r="C55" s="74">
        <f>recette!J12</f>
        <v>20</v>
      </c>
      <c r="D55" s="627">
        <f>quantite_matiere!J19+quantite_matiere!K19</f>
        <v>0</v>
      </c>
      <c r="E55" s="627"/>
      <c r="F55" s="627"/>
      <c r="G55" s="627"/>
      <c r="H55" s="627"/>
      <c r="I55" s="627"/>
      <c r="J55" s="627"/>
      <c r="K55" s="627"/>
      <c r="L55" s="627"/>
      <c r="M55" s="627"/>
      <c r="Q55" s="82" t="s">
        <v>47</v>
      </c>
      <c r="R55" s="74">
        <f>recette!M12</f>
        <v>20</v>
      </c>
      <c r="S55" s="628">
        <f>quantite_matiere!M19+quantite_matiere!N19</f>
        <v>0</v>
      </c>
      <c r="T55" s="628"/>
      <c r="U55" s="628"/>
      <c r="V55" s="628"/>
      <c r="W55" s="628"/>
      <c r="X55" s="83"/>
      <c r="Y55" s="57"/>
      <c r="Z55" s="57"/>
      <c r="AB55" s="82" t="s">
        <v>47</v>
      </c>
      <c r="AC55" s="74">
        <f>recette!Y12</f>
        <v>0</v>
      </c>
      <c r="AD55" s="628" t="s">
        <v>80</v>
      </c>
      <c r="AE55" s="628"/>
      <c r="AF55" s="628"/>
      <c r="AG55" s="628"/>
      <c r="AH55" s="628"/>
    </row>
    <row r="56" spans="2:35" ht="24" customHeight="1">
      <c r="B56" s="53" t="s">
        <v>395</v>
      </c>
      <c r="C56" s="74">
        <f>recette!J14</f>
        <v>200</v>
      </c>
      <c r="D56" s="622">
        <f>quantite_matiere!J21+quantite_matiere!K21</f>
        <v>0</v>
      </c>
      <c r="E56" s="622"/>
      <c r="F56" s="622"/>
      <c r="G56" s="622"/>
      <c r="H56" s="622"/>
      <c r="I56" s="622"/>
      <c r="J56" s="622"/>
      <c r="K56" s="622"/>
      <c r="L56" s="622"/>
      <c r="M56" s="622"/>
      <c r="Q56" s="53" t="s">
        <v>395</v>
      </c>
      <c r="R56" s="74">
        <f>recette!M14</f>
        <v>200</v>
      </c>
      <c r="S56" s="601">
        <f>quantite_matiere!M21</f>
        <v>0</v>
      </c>
      <c r="T56" s="601"/>
      <c r="U56" s="601"/>
      <c r="V56" s="601"/>
      <c r="W56" s="601"/>
      <c r="X56" s="65"/>
      <c r="Y56" s="57"/>
      <c r="Z56" s="57"/>
      <c r="AB56" s="53" t="s">
        <v>49</v>
      </c>
      <c r="AC56" s="74">
        <f>recette!Y13</f>
        <v>0</v>
      </c>
      <c r="AD56" s="601" t="s">
        <v>81</v>
      </c>
      <c r="AE56" s="601"/>
      <c r="AF56" s="601"/>
      <c r="AG56" s="601"/>
      <c r="AH56" s="601"/>
    </row>
    <row r="57" spans="2:35" ht="24" customHeight="1">
      <c r="B57" s="626" t="s">
        <v>51</v>
      </c>
      <c r="C57" s="626"/>
      <c r="D57" s="627">
        <f>quantite_matiere!J49+quantite_matiere!K49</f>
        <v>0</v>
      </c>
      <c r="E57" s="627"/>
      <c r="F57" s="627"/>
      <c r="G57" s="627"/>
      <c r="H57" s="627"/>
      <c r="I57" s="627"/>
      <c r="J57" s="627"/>
      <c r="K57" s="627"/>
      <c r="L57" s="627"/>
      <c r="M57" s="627"/>
      <c r="Q57" s="84" t="s">
        <v>62</v>
      </c>
      <c r="R57" s="84"/>
      <c r="S57" s="628">
        <f>quantite_matiere!M50+quantite_matiere!N50</f>
        <v>0</v>
      </c>
      <c r="T57" s="628"/>
      <c r="U57" s="628"/>
      <c r="V57" s="628"/>
      <c r="W57" s="628"/>
      <c r="X57" s="83"/>
      <c r="Y57" s="57"/>
      <c r="Z57" s="57"/>
      <c r="AB57" s="84" t="s">
        <v>62</v>
      </c>
      <c r="AC57" s="84"/>
      <c r="AD57" s="628" t="s">
        <v>82</v>
      </c>
      <c r="AE57" s="628"/>
      <c r="AF57" s="628"/>
      <c r="AG57" s="628"/>
      <c r="AH57" s="628"/>
    </row>
    <row r="58" spans="2:35" ht="24" customHeight="1">
      <c r="B58" s="64" t="s">
        <v>56</v>
      </c>
      <c r="C58" s="85">
        <f>recette!K19</f>
        <v>222</v>
      </c>
      <c r="D58" s="601">
        <f>quantite_matiere!K25</f>
        <v>0</v>
      </c>
      <c r="E58" s="601"/>
      <c r="F58" s="601"/>
      <c r="G58" s="601"/>
      <c r="H58" s="601"/>
      <c r="I58" s="601"/>
      <c r="J58" s="601"/>
      <c r="K58" s="601"/>
      <c r="L58" s="601"/>
      <c r="M58" s="601"/>
      <c r="Q58" s="64" t="s">
        <v>83</v>
      </c>
      <c r="R58" s="85">
        <f>recette!N36</f>
        <v>212</v>
      </c>
      <c r="S58" s="601">
        <f>quantite_matiere!N42</f>
        <v>0</v>
      </c>
      <c r="T58" s="601"/>
      <c r="U58" s="601"/>
      <c r="V58" s="601"/>
      <c r="W58" s="601"/>
      <c r="AB58" s="61"/>
      <c r="AC58" s="61"/>
      <c r="AD58" s="86"/>
      <c r="AE58" s="51"/>
      <c r="AF58" s="86"/>
      <c r="AG58" s="51"/>
      <c r="AH58" s="86"/>
    </row>
    <row r="59" spans="2:35" ht="24" customHeight="1">
      <c r="B59" s="629"/>
      <c r="C59" s="629"/>
      <c r="D59" s="627" t="s">
        <v>60</v>
      </c>
      <c r="E59" s="627"/>
      <c r="F59" s="627"/>
      <c r="G59" s="627"/>
      <c r="J59" s="630" t="s">
        <v>56</v>
      </c>
      <c r="K59" s="630"/>
      <c r="L59" s="630"/>
      <c r="M59" s="630"/>
      <c r="Q59" s="629"/>
      <c r="R59" s="629"/>
      <c r="S59" s="631" t="s">
        <v>60</v>
      </c>
      <c r="T59" s="631"/>
      <c r="U59" s="631"/>
      <c r="V59" s="631"/>
      <c r="W59" s="632" t="s">
        <v>83</v>
      </c>
      <c r="X59" s="632"/>
    </row>
    <row r="60" spans="2:35" ht="24" customHeight="1">
      <c r="B60" s="64" t="s">
        <v>84</v>
      </c>
      <c r="C60" s="64"/>
      <c r="D60" s="601">
        <f>quantite_matiere!J49</f>
        <v>0</v>
      </c>
      <c r="E60" s="601"/>
      <c r="F60" s="601"/>
      <c r="G60" s="601"/>
      <c r="J60" s="601">
        <f>quantite_matiere!K49</f>
        <v>0</v>
      </c>
      <c r="K60" s="601"/>
      <c r="L60" s="601"/>
      <c r="M60" s="601"/>
      <c r="Q60" s="64" t="s">
        <v>84</v>
      </c>
      <c r="R60" s="64"/>
      <c r="S60" s="601">
        <f>quantite_matiere!M49</f>
        <v>0</v>
      </c>
      <c r="T60" s="601"/>
      <c r="U60" s="601"/>
      <c r="V60" s="601"/>
      <c r="W60" s="601">
        <f>quantite_matiere!N49</f>
        <v>0</v>
      </c>
      <c r="X60" s="601"/>
    </row>
    <row r="61" spans="2:35" ht="24" customHeight="1">
      <c r="B61" s="619" t="s">
        <v>63</v>
      </c>
      <c r="C61" s="619"/>
      <c r="D61" s="66">
        <f>quantite_matiere!J2</f>
        <v>0</v>
      </c>
      <c r="E61" s="67" t="s">
        <v>23</v>
      </c>
      <c r="F61" s="66">
        <f>quantite_matiere!J3</f>
        <v>0</v>
      </c>
      <c r="G61" s="67" t="s">
        <v>24</v>
      </c>
      <c r="H61" s="67"/>
      <c r="I61" s="67"/>
      <c r="J61" s="66">
        <f>quantite_matiere!K2</f>
        <v>0</v>
      </c>
      <c r="K61" s="67" t="s">
        <v>23</v>
      </c>
      <c r="L61" s="87"/>
      <c r="M61" s="67"/>
      <c r="Q61" s="619" t="s">
        <v>63</v>
      </c>
      <c r="R61" s="619"/>
      <c r="S61" s="66">
        <f>quantite_matiere!M2</f>
        <v>0</v>
      </c>
      <c r="T61" s="67" t="s">
        <v>23</v>
      </c>
      <c r="U61" s="66">
        <f>quantite_matiere!M3</f>
        <v>0</v>
      </c>
      <c r="V61" s="67" t="s">
        <v>24</v>
      </c>
      <c r="W61" s="88">
        <f>quantite_matiere!N2</f>
        <v>0</v>
      </c>
      <c r="X61" s="67" t="s">
        <v>23</v>
      </c>
      <c r="Y61" s="78"/>
      <c r="Z61" s="56"/>
    </row>
    <row r="62" spans="2:35" ht="107" customHeight="1">
      <c r="AC62" s="613" t="s">
        <v>53</v>
      </c>
      <c r="AD62" s="613"/>
      <c r="AE62" s="613"/>
      <c r="AF62" s="613"/>
      <c r="AG62" s="613"/>
      <c r="AH62" s="613"/>
      <c r="AI62" s="613"/>
    </row>
    <row r="63" spans="2:35" ht="24" customHeight="1">
      <c r="B63" s="72"/>
      <c r="C63" s="624" t="s">
        <v>53</v>
      </c>
      <c r="D63" s="624"/>
      <c r="E63" s="624"/>
      <c r="F63" s="624"/>
      <c r="G63" s="624"/>
      <c r="H63" s="624"/>
      <c r="I63" s="624"/>
      <c r="J63" s="624"/>
      <c r="K63" s="624"/>
      <c r="R63" s="625" t="s">
        <v>85</v>
      </c>
      <c r="S63" s="625"/>
      <c r="T63" s="625"/>
      <c r="U63" s="625"/>
      <c r="V63" s="625"/>
      <c r="W63" s="625"/>
      <c r="X63" s="625"/>
      <c r="AC63" s="47" t="s">
        <v>41</v>
      </c>
      <c r="AD63" s="610" t="s">
        <v>42</v>
      </c>
      <c r="AE63" s="610"/>
      <c r="AF63" s="610"/>
      <c r="AG63" s="610"/>
      <c r="AH63" s="610"/>
      <c r="AI63" s="610"/>
    </row>
    <row r="64" spans="2:35" ht="24" customHeight="1">
      <c r="B64" s="72"/>
      <c r="C64" s="89" t="s">
        <v>41</v>
      </c>
      <c r="D64" s="623" t="s">
        <v>42</v>
      </c>
      <c r="E64" s="623"/>
      <c r="F64" s="623"/>
      <c r="G64" s="623"/>
      <c r="H64" s="623"/>
      <c r="I64" s="623"/>
      <c r="J64" s="623"/>
      <c r="K64" s="623"/>
      <c r="R64" s="47" t="s">
        <v>41</v>
      </c>
      <c r="S64" s="610" t="s">
        <v>42</v>
      </c>
      <c r="T64" s="610"/>
      <c r="U64" s="610"/>
      <c r="V64" s="610"/>
      <c r="W64" s="610"/>
      <c r="X64" s="610"/>
      <c r="AB64" s="619" t="s">
        <v>66</v>
      </c>
      <c r="AC64" s="619"/>
      <c r="AD64" s="601" t="s">
        <v>86</v>
      </c>
      <c r="AE64" s="601"/>
      <c r="AF64" s="601"/>
      <c r="AG64" s="601" t="s">
        <v>87</v>
      </c>
      <c r="AH64" s="601"/>
      <c r="AI64" s="601"/>
    </row>
    <row r="65" spans="2:35" ht="24" customHeight="1">
      <c r="B65" s="611" t="s">
        <v>44</v>
      </c>
      <c r="C65" s="611"/>
      <c r="D65" s="620">
        <f>quantite_matiere!P11</f>
        <v>0</v>
      </c>
      <c r="E65" s="620"/>
      <c r="F65" s="620"/>
      <c r="G65" s="620"/>
      <c r="H65" s="620"/>
      <c r="I65" s="620"/>
      <c r="J65" s="620"/>
      <c r="K65" s="620"/>
      <c r="Q65" s="548" t="s">
        <v>88</v>
      </c>
      <c r="R65" s="90"/>
      <c r="S65" s="616">
        <f>quantite_matiere!R11</f>
        <v>0</v>
      </c>
      <c r="T65" s="616"/>
      <c r="U65" s="616">
        <f>quantite_matiere!R12</f>
        <v>0</v>
      </c>
      <c r="V65" s="616"/>
      <c r="W65" s="616">
        <f>quantite_matiere!R15</f>
        <v>0</v>
      </c>
      <c r="X65" s="616"/>
      <c r="AB65" s="91" t="s">
        <v>69</v>
      </c>
      <c r="AC65" s="54">
        <f>recette!AE4</f>
        <v>0</v>
      </c>
      <c r="AD65" s="617" t="s">
        <v>89</v>
      </c>
      <c r="AE65" s="617"/>
      <c r="AF65" s="617"/>
      <c r="AG65" s="617"/>
      <c r="AH65" s="617"/>
      <c r="AI65" s="617"/>
    </row>
    <row r="66" spans="2:35" ht="24" customHeight="1">
      <c r="B66" s="92" t="s">
        <v>69</v>
      </c>
      <c r="C66" s="93">
        <f>recette!F5</f>
        <v>400</v>
      </c>
      <c r="D66" s="618">
        <f>quantite_matiere!P12</f>
        <v>0</v>
      </c>
      <c r="E66" s="618"/>
      <c r="F66" s="618"/>
      <c r="G66" s="618"/>
      <c r="H66" s="618"/>
      <c r="I66" s="618"/>
      <c r="J66" s="618"/>
      <c r="K66" s="618"/>
      <c r="Q66" s="53" t="s">
        <v>46</v>
      </c>
      <c r="R66" s="54">
        <f>recette!R11</f>
        <v>950</v>
      </c>
      <c r="S66" s="622">
        <f>quantite_matiere!R18</f>
        <v>0</v>
      </c>
      <c r="T66" s="622"/>
      <c r="U66" s="622"/>
      <c r="V66" s="622"/>
      <c r="W66" s="622"/>
      <c r="X66" s="622"/>
      <c r="AB66" s="53" t="s">
        <v>46</v>
      </c>
      <c r="AC66" s="54">
        <f>recette!AQ8</f>
        <v>0</v>
      </c>
      <c r="AD66" s="622" t="s">
        <v>90</v>
      </c>
      <c r="AE66" s="622"/>
      <c r="AF66" s="622"/>
      <c r="AG66" s="622"/>
      <c r="AH66" s="622"/>
      <c r="AI66" s="622"/>
    </row>
    <row r="67" spans="2:35" ht="24" customHeight="1">
      <c r="B67" s="94" t="s">
        <v>46</v>
      </c>
      <c r="C67" s="93">
        <f>recette!P11</f>
        <v>900</v>
      </c>
      <c r="D67" s="615">
        <f>quantite_matiere!P18</f>
        <v>0</v>
      </c>
      <c r="E67" s="615"/>
      <c r="F67" s="615"/>
      <c r="G67" s="615"/>
      <c r="H67" s="615"/>
      <c r="I67" s="615"/>
      <c r="J67" s="615"/>
      <c r="K67" s="615"/>
      <c r="Q67" s="548" t="s">
        <v>47</v>
      </c>
      <c r="R67" s="54">
        <f>recette!R12</f>
        <v>20</v>
      </c>
      <c r="S67" s="616">
        <f>quantite_matiere!R19</f>
        <v>0</v>
      </c>
      <c r="T67" s="616"/>
      <c r="U67" s="616"/>
      <c r="V67" s="616"/>
      <c r="W67" s="616"/>
      <c r="X67" s="616"/>
      <c r="AB67" s="91" t="s">
        <v>47</v>
      </c>
      <c r="AC67" s="54">
        <f>recette!AQ11</f>
        <v>0</v>
      </c>
      <c r="AD67" s="617" t="s">
        <v>91</v>
      </c>
      <c r="AE67" s="617"/>
      <c r="AF67" s="617"/>
      <c r="AG67" s="617"/>
      <c r="AH67" s="617"/>
      <c r="AI67" s="617"/>
    </row>
    <row r="68" spans="2:35" ht="24" customHeight="1">
      <c r="B68" s="92" t="s">
        <v>47</v>
      </c>
      <c r="C68" s="93">
        <f>recette!P12</f>
        <v>20</v>
      </c>
      <c r="D68" s="618">
        <f>quantite_matiere!P19</f>
        <v>0</v>
      </c>
      <c r="E68" s="618"/>
      <c r="F68" s="618"/>
      <c r="G68" s="618"/>
      <c r="H68" s="618"/>
      <c r="I68" s="618"/>
      <c r="J68" s="618"/>
      <c r="K68" s="618"/>
      <c r="Q68" s="53" t="s">
        <v>395</v>
      </c>
      <c r="R68" s="54">
        <f>recette!R14</f>
        <v>200</v>
      </c>
      <c r="S68" s="622">
        <f>quantite_matiere!R21</f>
        <v>0</v>
      </c>
      <c r="T68" s="622"/>
      <c r="U68" s="622"/>
      <c r="V68" s="622"/>
      <c r="W68" s="622"/>
      <c r="X68" s="622"/>
      <c r="AB68" s="53" t="s">
        <v>49</v>
      </c>
      <c r="AC68" s="54">
        <f>recette!AQ12</f>
        <v>0</v>
      </c>
      <c r="AD68" s="622" t="s">
        <v>92</v>
      </c>
      <c r="AE68" s="622"/>
      <c r="AF68" s="622"/>
      <c r="AG68" s="622"/>
      <c r="AH68" s="622"/>
      <c r="AI68" s="622"/>
    </row>
    <row r="69" spans="2:35" ht="24" customHeight="1">
      <c r="B69" s="94" t="s">
        <v>418</v>
      </c>
      <c r="C69" s="93">
        <f>recette!P13</f>
        <v>200</v>
      </c>
      <c r="D69" s="615">
        <f>quantite_matiere!P20</f>
        <v>0</v>
      </c>
      <c r="E69" s="615"/>
      <c r="F69" s="615"/>
      <c r="G69" s="615"/>
      <c r="H69" s="615"/>
      <c r="I69" s="615"/>
      <c r="J69" s="615"/>
      <c r="K69" s="615"/>
      <c r="Q69" s="548" t="s">
        <v>93</v>
      </c>
      <c r="R69" s="54">
        <f>recette!R23</f>
        <v>58</v>
      </c>
      <c r="S69" s="616">
        <f>quantite_matiere!R29</f>
        <v>0</v>
      </c>
      <c r="T69" s="616"/>
      <c r="U69" s="616"/>
      <c r="V69" s="616"/>
      <c r="W69" s="616"/>
      <c r="X69" s="616"/>
      <c r="AB69" s="91" t="s">
        <v>93</v>
      </c>
      <c r="AC69" s="54">
        <f>recette!AQ21</f>
        <v>0</v>
      </c>
      <c r="AD69" s="617" t="s">
        <v>94</v>
      </c>
      <c r="AE69" s="617"/>
      <c r="AF69" s="617"/>
      <c r="AG69" s="617"/>
      <c r="AH69" s="617"/>
      <c r="AI69" s="617"/>
    </row>
    <row r="70" spans="2:35" ht="24" customHeight="1">
      <c r="B70" s="92" t="s">
        <v>93</v>
      </c>
      <c r="C70" s="93">
        <f>recette!P23</f>
        <v>62</v>
      </c>
      <c r="D70" s="618">
        <f>quantite_matiere!P29</f>
        <v>0</v>
      </c>
      <c r="E70" s="618"/>
      <c r="F70" s="618"/>
      <c r="G70" s="618"/>
      <c r="H70" s="618"/>
      <c r="I70" s="618"/>
      <c r="J70" s="618"/>
      <c r="K70" s="618"/>
      <c r="Q70" s="619" t="s">
        <v>62</v>
      </c>
      <c r="R70" s="619"/>
      <c r="S70" s="601">
        <f>quantite_matiere!R50</f>
        <v>0</v>
      </c>
      <c r="T70" s="601"/>
      <c r="U70" s="601"/>
      <c r="V70" s="601"/>
      <c r="W70" s="601"/>
      <c r="X70" s="601"/>
      <c r="AB70" s="619" t="s">
        <v>62</v>
      </c>
      <c r="AC70" s="619"/>
      <c r="AD70" s="601" t="s">
        <v>95</v>
      </c>
      <c r="AE70" s="601"/>
      <c r="AF70" s="601"/>
      <c r="AG70" s="601"/>
      <c r="AH70" s="601"/>
      <c r="AI70" s="601"/>
    </row>
    <row r="71" spans="2:35" ht="24" customHeight="1">
      <c r="B71" s="611" t="s">
        <v>62</v>
      </c>
      <c r="C71" s="611"/>
      <c r="D71" s="620">
        <f>quantite_matiere!P50</f>
        <v>0</v>
      </c>
      <c r="E71" s="620"/>
      <c r="F71" s="620"/>
      <c r="G71" s="620"/>
      <c r="H71" s="620"/>
      <c r="I71" s="620"/>
      <c r="J71" s="620"/>
      <c r="K71" s="620"/>
      <c r="Q71" s="619" t="s">
        <v>63</v>
      </c>
      <c r="R71" s="619"/>
      <c r="S71" s="95">
        <f>quantite_matiere!R2</f>
        <v>0</v>
      </c>
      <c r="T71" s="96" t="s">
        <v>23</v>
      </c>
      <c r="U71" s="95">
        <f>quantite_matiere!R3</f>
        <v>0</v>
      </c>
      <c r="V71" s="96" t="s">
        <v>24</v>
      </c>
      <c r="W71" s="97"/>
      <c r="X71" s="96"/>
      <c r="AB71" s="621"/>
      <c r="AC71" s="621"/>
      <c r="AD71" s="86"/>
      <c r="AE71" s="51"/>
      <c r="AF71" s="86"/>
      <c r="AG71" s="51"/>
      <c r="AH71" s="86"/>
      <c r="AI71" s="51"/>
    </row>
    <row r="72" spans="2:35" ht="24" customHeight="1">
      <c r="B72" s="611" t="s">
        <v>63</v>
      </c>
      <c r="C72" s="611"/>
      <c r="D72" s="98">
        <f>quantite_matiere!P2</f>
        <v>0</v>
      </c>
      <c r="E72" s="99" t="s">
        <v>23</v>
      </c>
      <c r="F72" s="98">
        <f>quantite_matiere!P3</f>
        <v>0</v>
      </c>
      <c r="G72" s="99" t="s">
        <v>24</v>
      </c>
      <c r="H72" s="99"/>
      <c r="I72" s="100">
        <f>quantite_matiere!P4</f>
        <v>0</v>
      </c>
      <c r="J72" s="595" t="s">
        <v>25</v>
      </c>
      <c r="K72" s="595"/>
      <c r="R72" s="61"/>
      <c r="S72" s="61"/>
      <c r="T72" s="61"/>
      <c r="U72" s="61"/>
      <c r="V72" s="61"/>
      <c r="W72" s="61"/>
      <c r="X72" s="61"/>
      <c r="Y72" s="61"/>
      <c r="Z72" s="61"/>
    </row>
    <row r="73" spans="2:35" ht="60.75" customHeight="1">
      <c r="Q73"/>
      <c r="R73"/>
      <c r="S73"/>
      <c r="T73"/>
      <c r="U73"/>
      <c r="V73"/>
      <c r="W73"/>
      <c r="X73"/>
      <c r="Z73" s="61"/>
    </row>
    <row r="74" spans="2:35" ht="60.75" customHeight="1">
      <c r="Q74"/>
      <c r="R74"/>
      <c r="S74"/>
      <c r="T74"/>
      <c r="U74"/>
      <c r="V74"/>
      <c r="W74"/>
      <c r="X74"/>
      <c r="Z74" s="61"/>
    </row>
    <row r="75" spans="2:35" ht="60.75" customHeight="1">
      <c r="Q75"/>
      <c r="R75"/>
      <c r="S75"/>
      <c r="T75"/>
      <c r="U75"/>
      <c r="V75"/>
      <c r="W75"/>
      <c r="X75"/>
      <c r="Z75" s="61"/>
    </row>
    <row r="76" spans="2:35" ht="60.75" customHeight="1">
      <c r="Q76"/>
      <c r="R76"/>
      <c r="S76"/>
      <c r="T76"/>
      <c r="U76"/>
      <c r="V76"/>
      <c r="W76"/>
      <c r="X76"/>
      <c r="Z76" s="61"/>
    </row>
    <row r="77" spans="2:35" ht="60.75" customHeight="1">
      <c r="Q77"/>
      <c r="R77"/>
      <c r="S77"/>
      <c r="T77"/>
      <c r="U77"/>
      <c r="V77"/>
      <c r="W77"/>
      <c r="X77"/>
      <c r="Z77" s="61"/>
    </row>
    <row r="78" spans="2:35" ht="60.75" customHeight="1">
      <c r="Q78"/>
      <c r="R78"/>
      <c r="S78"/>
      <c r="T78"/>
      <c r="U78"/>
      <c r="V78"/>
      <c r="W78"/>
      <c r="X78"/>
      <c r="Z78" s="61"/>
    </row>
    <row r="79" spans="2:35" ht="24" customHeight="1">
      <c r="C79" s="612" t="s">
        <v>412</v>
      </c>
      <c r="D79" s="612"/>
      <c r="E79" s="612"/>
      <c r="F79" s="612"/>
      <c r="G79" s="612"/>
      <c r="H79" s="612"/>
      <c r="I79"/>
      <c r="J79"/>
      <c r="K79"/>
      <c r="P79"/>
      <c r="R79" s="613" t="s">
        <v>14</v>
      </c>
      <c r="S79" s="613"/>
      <c r="T79" s="613"/>
      <c r="U79" s="613"/>
      <c r="V79" s="613"/>
      <c r="W79" s="613"/>
      <c r="X79" s="613"/>
    </row>
    <row r="80" spans="2:35" ht="24" customHeight="1">
      <c r="C80" s="47" t="s">
        <v>41</v>
      </c>
      <c r="D80" s="610" t="s">
        <v>42</v>
      </c>
      <c r="E80" s="610"/>
      <c r="F80" s="610"/>
      <c r="G80" s="610"/>
      <c r="H80" s="610"/>
      <c r="I80"/>
      <c r="J80"/>
      <c r="K80"/>
      <c r="P80"/>
      <c r="R80" s="47" t="s">
        <v>41</v>
      </c>
      <c r="S80" s="610" t="s">
        <v>42</v>
      </c>
      <c r="T80" s="610"/>
      <c r="U80" s="610"/>
      <c r="V80" s="610"/>
      <c r="W80" s="610"/>
      <c r="X80" s="610"/>
    </row>
    <row r="81" spans="2:26" ht="24" customHeight="1">
      <c r="B81" s="101" t="s">
        <v>413</v>
      </c>
      <c r="C81" s="80">
        <f>recette!U9</f>
        <v>600</v>
      </c>
      <c r="D81" s="614">
        <f>quantite_matiere!U16</f>
        <v>0</v>
      </c>
      <c r="E81" s="614"/>
      <c r="F81" s="614"/>
      <c r="G81" s="614"/>
      <c r="H81" s="614"/>
      <c r="I81"/>
      <c r="J81"/>
      <c r="K81"/>
      <c r="P81"/>
      <c r="Q81" s="102" t="s">
        <v>97</v>
      </c>
      <c r="R81" s="54">
        <v>1000</v>
      </c>
      <c r="S81" s="606">
        <f>quantite_matiere!AK9</f>
        <v>0</v>
      </c>
      <c r="T81" s="606"/>
      <c r="U81" s="606"/>
      <c r="V81" s="606"/>
      <c r="W81" s="606"/>
      <c r="X81" s="606"/>
    </row>
    <row r="82" spans="2:26" ht="24" customHeight="1">
      <c r="B82" s="53" t="s">
        <v>414</v>
      </c>
      <c r="C82" s="74">
        <f>recette!U10</f>
        <v>400</v>
      </c>
      <c r="D82" s="601">
        <f>quantite_matiere!U17</f>
        <v>0</v>
      </c>
      <c r="E82" s="601"/>
      <c r="F82" s="601"/>
      <c r="G82" s="601"/>
      <c r="H82" s="601"/>
      <c r="I82"/>
      <c r="J82"/>
      <c r="K82"/>
      <c r="P82"/>
      <c r="Q82" s="53" t="s">
        <v>46</v>
      </c>
      <c r="R82" s="54">
        <v>700</v>
      </c>
      <c r="S82" s="601">
        <f>quantite_matiere!AK18</f>
        <v>0</v>
      </c>
      <c r="T82" s="601"/>
      <c r="U82" s="601"/>
      <c r="V82" s="601"/>
      <c r="W82" s="601"/>
      <c r="X82" s="601"/>
    </row>
    <row r="83" spans="2:26" ht="24" customHeight="1">
      <c r="B83" s="101" t="s">
        <v>163</v>
      </c>
      <c r="C83" s="74">
        <f>recette!U11</f>
        <v>850</v>
      </c>
      <c r="D83" s="601">
        <f>quantite_matiere!U18</f>
        <v>0</v>
      </c>
      <c r="E83" s="601"/>
      <c r="F83" s="601"/>
      <c r="G83" s="601"/>
      <c r="H83" s="601"/>
      <c r="I83"/>
      <c r="J83"/>
      <c r="K83"/>
      <c r="P83"/>
      <c r="Q83" s="102" t="s">
        <v>47</v>
      </c>
      <c r="R83" s="54">
        <v>22</v>
      </c>
      <c r="S83" s="606">
        <f>quantite_matiere!AK19</f>
        <v>0</v>
      </c>
      <c r="T83" s="606"/>
      <c r="U83" s="606"/>
      <c r="V83" s="606"/>
      <c r="W83" s="606"/>
      <c r="X83" s="606"/>
    </row>
    <row r="84" spans="2:26" ht="24" customHeight="1">
      <c r="B84" s="53" t="s">
        <v>415</v>
      </c>
      <c r="C84" s="74">
        <f>recette!U12</f>
        <v>18</v>
      </c>
      <c r="D84" s="601">
        <f>quantite_matiere!U19</f>
        <v>0</v>
      </c>
      <c r="E84" s="601"/>
      <c r="F84" s="601"/>
      <c r="G84" s="601"/>
      <c r="H84" s="601"/>
      <c r="I84"/>
      <c r="J84"/>
      <c r="K84"/>
      <c r="P84"/>
      <c r="Q84" s="53" t="s">
        <v>395</v>
      </c>
      <c r="R84" s="54">
        <v>200</v>
      </c>
      <c r="S84" s="601">
        <f>quantite_matiere!AK20</f>
        <v>0</v>
      </c>
      <c r="T84" s="601"/>
      <c r="U84" s="601"/>
      <c r="V84" s="601"/>
      <c r="W84" s="601"/>
      <c r="X84" s="601"/>
    </row>
    <row r="85" spans="2:26" ht="24" customHeight="1">
      <c r="B85" s="103" t="s">
        <v>395</v>
      </c>
      <c r="C85" s="74">
        <f>recette!U14</f>
        <v>200</v>
      </c>
      <c r="D85" s="601">
        <f>quantite_matiere!U21</f>
        <v>0</v>
      </c>
      <c r="E85" s="601"/>
      <c r="F85" s="601"/>
      <c r="G85" s="601"/>
      <c r="H85" s="601"/>
      <c r="I85"/>
      <c r="J85"/>
      <c r="K85"/>
      <c r="P85"/>
      <c r="Q85" s="102" t="s">
        <v>98</v>
      </c>
      <c r="R85" s="54">
        <v>80</v>
      </c>
      <c r="S85" s="606">
        <f>quantite_matiere!AK39</f>
        <v>0</v>
      </c>
      <c r="T85" s="606"/>
      <c r="U85" s="606"/>
      <c r="V85" s="606"/>
      <c r="W85" s="606"/>
      <c r="X85" s="606"/>
    </row>
    <row r="86" spans="2:26" ht="24" customHeight="1">
      <c r="B86" s="53" t="s">
        <v>416</v>
      </c>
      <c r="C86" s="74">
        <f>recette!U23</f>
        <v>80</v>
      </c>
      <c r="D86" s="601">
        <f>quantite_matiere!U29</f>
        <v>0</v>
      </c>
      <c r="E86" s="601"/>
      <c r="F86" s="601"/>
      <c r="G86" s="601"/>
      <c r="H86" s="601"/>
      <c r="I86"/>
      <c r="J86"/>
      <c r="K86"/>
      <c r="P86"/>
      <c r="Q86" s="102" t="s">
        <v>100</v>
      </c>
      <c r="R86" s="54">
        <v>152</v>
      </c>
      <c r="S86" s="606">
        <f>quantite_matiere!AK40</f>
        <v>0</v>
      </c>
      <c r="T86" s="606"/>
      <c r="U86" s="606"/>
      <c r="V86" s="606"/>
      <c r="W86" s="606"/>
      <c r="X86" s="606"/>
    </row>
    <row r="87" spans="2:26" ht="24" hidden="1" customHeight="1">
      <c r="B87" s="103" t="s">
        <v>101</v>
      </c>
      <c r="C87" s="74">
        <v>12</v>
      </c>
      <c r="D87" s="601">
        <f>quantite_matiere!AF37</f>
        <v>0</v>
      </c>
      <c r="E87" s="601"/>
      <c r="F87" s="601"/>
      <c r="G87" s="601"/>
      <c r="H87" s="601"/>
      <c r="I87"/>
      <c r="J87"/>
      <c r="K87"/>
      <c r="P87"/>
      <c r="Q87" s="64" t="s">
        <v>102</v>
      </c>
      <c r="R87" s="54">
        <v>72</v>
      </c>
      <c r="S87" s="601">
        <f>quantite_matiere!AK41</f>
        <v>0</v>
      </c>
      <c r="T87" s="601"/>
      <c r="U87" s="601"/>
      <c r="V87" s="601"/>
      <c r="W87" s="601"/>
      <c r="X87" s="601"/>
    </row>
    <row r="88" spans="2:26" ht="24" hidden="1" customHeight="1">
      <c r="B88" s="53" t="s">
        <v>103</v>
      </c>
      <c r="C88" s="74">
        <v>125</v>
      </c>
      <c r="D88" s="601">
        <f>quantite_matiere!AF38</f>
        <v>0</v>
      </c>
      <c r="E88" s="601"/>
      <c r="F88" s="601"/>
      <c r="G88" s="601"/>
      <c r="H88" s="601"/>
      <c r="I88"/>
      <c r="J88"/>
      <c r="K88"/>
      <c r="P88"/>
      <c r="Q88" s="102" t="s">
        <v>104</v>
      </c>
      <c r="R88" s="54">
        <v>85</v>
      </c>
      <c r="S88" s="606">
        <f>quantite_matiere!AK36</f>
        <v>0</v>
      </c>
      <c r="T88" s="606"/>
      <c r="U88" s="606"/>
      <c r="V88" s="606"/>
      <c r="W88" s="606"/>
      <c r="X88" s="606"/>
    </row>
    <row r="89" spans="2:26" ht="24" customHeight="1">
      <c r="B89" s="104" t="s">
        <v>62</v>
      </c>
      <c r="C89" s="104"/>
      <c r="D89" s="601">
        <f>quantite_matiere!U5</f>
        <v>0</v>
      </c>
      <c r="E89" s="601"/>
      <c r="F89" s="601"/>
      <c r="G89" s="601"/>
      <c r="H89" s="601"/>
      <c r="P89"/>
      <c r="Q89" s="64" t="s">
        <v>62</v>
      </c>
      <c r="S89" s="601">
        <f>quantite_matiere!AK50</f>
        <v>0</v>
      </c>
      <c r="T89" s="601"/>
      <c r="U89" s="601"/>
      <c r="V89" s="601"/>
      <c r="W89" s="601"/>
      <c r="X89" s="601"/>
    </row>
    <row r="90" spans="2:26" ht="24" customHeight="1">
      <c r="B90" s="59" t="s">
        <v>63</v>
      </c>
      <c r="C90" s="59"/>
      <c r="D90" s="607">
        <f>quantite_matiere!U2</f>
        <v>0</v>
      </c>
      <c r="E90" s="607"/>
      <c r="F90" s="607"/>
      <c r="G90" s="607"/>
      <c r="H90" s="607"/>
      <c r="I90" s="105"/>
      <c r="J90" s="105"/>
      <c r="K90" s="105"/>
      <c r="L90" s="105"/>
      <c r="M90" s="105"/>
      <c r="N90" s="105"/>
      <c r="O90" s="105"/>
      <c r="P90"/>
      <c r="Q90" s="64" t="s">
        <v>63</v>
      </c>
      <c r="S90" s="606">
        <f>quantite_matiere!AK2</f>
        <v>0</v>
      </c>
      <c r="T90" s="606"/>
      <c r="U90" s="606"/>
      <c r="V90" s="606"/>
      <c r="W90" s="606"/>
      <c r="X90" s="606"/>
    </row>
    <row r="91" spans="2:26" ht="24" customHeight="1">
      <c r="B91" s="105"/>
      <c r="C91" s="105"/>
      <c r="D91" s="105"/>
      <c r="E91" s="105"/>
      <c r="F91" s="105"/>
      <c r="G91" s="105"/>
      <c r="H91" s="105"/>
      <c r="I91" s="105"/>
      <c r="J91" s="105"/>
      <c r="K91" s="105"/>
      <c r="L91" s="105"/>
      <c r="M91" s="105"/>
      <c r="N91" s="105"/>
      <c r="O91" s="105"/>
      <c r="P91"/>
      <c r="Q91"/>
      <c r="R91"/>
      <c r="S91"/>
      <c r="T91"/>
      <c r="U91"/>
      <c r="V91"/>
      <c r="W91"/>
      <c r="X91"/>
    </row>
    <row r="92" spans="2:26" ht="24" customHeight="1">
      <c r="C92" s="608" t="s">
        <v>13</v>
      </c>
      <c r="D92" s="608"/>
      <c r="E92" s="608"/>
      <c r="F92" s="608"/>
      <c r="G92" s="608"/>
      <c r="H92" s="608"/>
      <c r="I92" s="608"/>
      <c r="J92" s="608"/>
      <c r="K92" s="608"/>
      <c r="P92" s="105"/>
      <c r="R92" s="609" t="s">
        <v>9</v>
      </c>
      <c r="S92" s="609"/>
      <c r="T92" s="609"/>
      <c r="U92" s="609"/>
      <c r="V92" s="609"/>
      <c r="W92" s="609"/>
      <c r="X92" s="609"/>
      <c r="Y92" s="75"/>
      <c r="Z92" s="75"/>
    </row>
    <row r="93" spans="2:26" ht="24" customHeight="1">
      <c r="C93" s="106" t="s">
        <v>41</v>
      </c>
      <c r="D93" s="594" t="s">
        <v>42</v>
      </c>
      <c r="E93" s="594"/>
      <c r="F93" s="594"/>
      <c r="G93" s="594"/>
      <c r="H93" s="594"/>
      <c r="I93" s="594"/>
      <c r="J93" s="594"/>
      <c r="K93" s="594"/>
      <c r="P93" s="105"/>
      <c r="R93" s="47" t="s">
        <v>41</v>
      </c>
      <c r="S93" s="610" t="s">
        <v>42</v>
      </c>
      <c r="T93" s="610"/>
      <c r="U93" s="610"/>
      <c r="V93" s="610"/>
      <c r="W93" s="610"/>
      <c r="X93" s="610"/>
      <c r="Y93" s="75"/>
      <c r="Z93" s="75"/>
    </row>
    <row r="94" spans="2:26" ht="24" customHeight="1">
      <c r="B94" s="108" t="s">
        <v>105</v>
      </c>
      <c r="C94" s="109">
        <f>recette!AH2</f>
        <v>1000</v>
      </c>
      <c r="D94" s="600">
        <f>quantite_matiere!AH9</f>
        <v>0</v>
      </c>
      <c r="E94" s="600"/>
      <c r="F94" s="600"/>
      <c r="G94" s="600"/>
      <c r="H94" s="600"/>
      <c r="I94" s="600"/>
      <c r="J94" s="600"/>
      <c r="K94" s="600"/>
      <c r="P94" s="105"/>
      <c r="Q94" s="110" t="s">
        <v>9</v>
      </c>
      <c r="R94" s="80">
        <f>recette!V8</f>
        <v>900</v>
      </c>
      <c r="S94" s="598">
        <f>quantite_matiere!V15</f>
        <v>0</v>
      </c>
      <c r="T94" s="598"/>
      <c r="U94" s="598"/>
      <c r="V94" s="598"/>
      <c r="W94" s="598"/>
      <c r="X94" s="598"/>
      <c r="Y94" s="65"/>
      <c r="Z94" s="65"/>
    </row>
    <row r="95" spans="2:26" ht="24" customHeight="1">
      <c r="B95" s="111" t="s">
        <v>46</v>
      </c>
      <c r="C95" s="112">
        <f>recette!AH11</f>
        <v>700</v>
      </c>
      <c r="D95" s="574">
        <f>quantite_matiere!AH18</f>
        <v>0</v>
      </c>
      <c r="E95" s="574"/>
      <c r="F95" s="574"/>
      <c r="G95" s="574"/>
      <c r="H95" s="574"/>
      <c r="I95" s="574"/>
      <c r="J95" s="574"/>
      <c r="K95" s="574"/>
      <c r="P95" s="105"/>
      <c r="Q95" s="110" t="s">
        <v>50</v>
      </c>
      <c r="R95" s="80">
        <v>100</v>
      </c>
      <c r="S95" s="598">
        <f>quantite_matiere!V13</f>
        <v>0</v>
      </c>
      <c r="T95" s="598"/>
      <c r="U95" s="598"/>
      <c r="V95" s="598"/>
      <c r="W95" s="598"/>
      <c r="X95" s="598"/>
      <c r="Y95" s="65"/>
      <c r="Z95" s="65"/>
    </row>
    <row r="96" spans="2:26" ht="24" customHeight="1">
      <c r="B96" s="108" t="s">
        <v>47</v>
      </c>
      <c r="C96" s="114">
        <f>recette!AH12</f>
        <v>20</v>
      </c>
      <c r="D96" s="600">
        <f>quantite_matiere!AH19</f>
        <v>0</v>
      </c>
      <c r="E96" s="600"/>
      <c r="F96" s="600"/>
      <c r="G96" s="600"/>
      <c r="H96" s="600"/>
      <c r="I96" s="600"/>
      <c r="J96" s="600"/>
      <c r="K96" s="600"/>
      <c r="P96" s="105"/>
      <c r="Q96" s="53" t="s">
        <v>46</v>
      </c>
      <c r="R96" s="80">
        <f>recette!V11</f>
        <v>998</v>
      </c>
      <c r="S96" s="601">
        <f>quantite_matiere!V18</f>
        <v>0</v>
      </c>
      <c r="T96" s="601"/>
      <c r="U96" s="601"/>
      <c r="V96" s="601"/>
      <c r="W96" s="601"/>
      <c r="X96" s="601"/>
      <c r="Y96" s="65"/>
      <c r="Z96" s="65"/>
    </row>
    <row r="97" spans="2:26" ht="24" customHeight="1">
      <c r="B97" s="111" t="s">
        <v>395</v>
      </c>
      <c r="C97" s="112">
        <f>recette!AH14</f>
        <v>200</v>
      </c>
      <c r="D97" s="574">
        <f>quantite_matiere!AH21</f>
        <v>0</v>
      </c>
      <c r="E97" s="574"/>
      <c r="F97" s="574"/>
      <c r="G97" s="574"/>
      <c r="H97" s="574"/>
      <c r="I97" s="574"/>
      <c r="J97" s="574"/>
      <c r="K97" s="574"/>
      <c r="P97" s="105"/>
      <c r="Q97" s="110" t="s">
        <v>47</v>
      </c>
      <c r="R97" s="80">
        <f>recette!V12</f>
        <v>20</v>
      </c>
      <c r="S97" s="598">
        <f>quantite_matiere!V19</f>
        <v>0</v>
      </c>
      <c r="T97" s="598"/>
      <c r="U97" s="598"/>
      <c r="V97" s="598"/>
      <c r="W97" s="598"/>
      <c r="X97" s="598"/>
      <c r="Y97" s="65"/>
      <c r="Z97" s="65"/>
    </row>
    <row r="98" spans="2:26" ht="24" customHeight="1">
      <c r="B98" s="108" t="s">
        <v>106</v>
      </c>
      <c r="C98" s="114">
        <f>recette!AH30</f>
        <v>60</v>
      </c>
      <c r="D98" s="600">
        <f>quantite_matiere!AH36</f>
        <v>0</v>
      </c>
      <c r="E98" s="600"/>
      <c r="F98" s="600"/>
      <c r="G98" s="600"/>
      <c r="H98" s="600"/>
      <c r="I98" s="600"/>
      <c r="J98" s="600"/>
      <c r="K98" s="600"/>
      <c r="P98" s="105"/>
      <c r="Q98" s="115" t="s">
        <v>395</v>
      </c>
      <c r="R98" s="80">
        <f>recette!V14</f>
        <v>200</v>
      </c>
      <c r="S98" s="601">
        <f>quantite_matiere!V21</f>
        <v>0</v>
      </c>
      <c r="T98" s="601"/>
      <c r="U98" s="601"/>
      <c r="V98" s="601"/>
      <c r="W98" s="601"/>
      <c r="X98" s="601"/>
      <c r="Y98" s="65"/>
      <c r="Z98" s="65"/>
    </row>
    <row r="99" spans="2:26" ht="24" customHeight="1">
      <c r="B99" s="116" t="s">
        <v>52</v>
      </c>
      <c r="C99" s="112">
        <f>recette!AH25</f>
        <v>60</v>
      </c>
      <c r="D99" s="574">
        <f>quantite_matiere!AH31</f>
        <v>0</v>
      </c>
      <c r="E99" s="574"/>
      <c r="F99" s="574"/>
      <c r="G99" s="574"/>
      <c r="H99" s="574"/>
      <c r="I99" s="574"/>
      <c r="J99" s="574"/>
      <c r="K99" s="574"/>
      <c r="P99" s="105"/>
      <c r="Q99" s="117"/>
      <c r="R99" s="80">
        <f>recette!V28</f>
        <v>0</v>
      </c>
      <c r="S99" s="598">
        <f>quantite_matiere!V35</f>
        <v>0</v>
      </c>
      <c r="T99" s="598"/>
      <c r="U99" s="598"/>
      <c r="V99" s="598"/>
      <c r="W99" s="598"/>
      <c r="X99" s="598"/>
      <c r="Y99" s="65"/>
      <c r="Z99" s="65"/>
    </row>
    <row r="100" spans="2:26" ht="24" customHeight="1">
      <c r="B100" s="599" t="s">
        <v>62</v>
      </c>
      <c r="C100" s="599"/>
      <c r="D100" s="600">
        <f>quantite_matiere!AH50</f>
        <v>0</v>
      </c>
      <c r="E100" s="600"/>
      <c r="F100" s="600"/>
      <c r="G100" s="600"/>
      <c r="H100" s="600"/>
      <c r="I100" s="600"/>
      <c r="J100" s="600"/>
      <c r="K100" s="600"/>
      <c r="P100" s="105"/>
      <c r="Q100" s="118" t="s">
        <v>62</v>
      </c>
      <c r="R100" s="118"/>
      <c r="S100" s="601">
        <f>quantite_matiere!V50</f>
        <v>0</v>
      </c>
      <c r="T100" s="601"/>
      <c r="U100" s="601"/>
      <c r="V100" s="601"/>
      <c r="W100" s="601"/>
      <c r="X100" s="601"/>
      <c r="Y100" s="65"/>
      <c r="Z100" s="65"/>
    </row>
    <row r="101" spans="2:26" ht="24" customHeight="1">
      <c r="B101" s="602" t="s">
        <v>63</v>
      </c>
      <c r="C101" s="602"/>
      <c r="D101" s="113">
        <f>quantite_matiere!AH2</f>
        <v>0</v>
      </c>
      <c r="E101" s="119" t="s">
        <v>23</v>
      </c>
      <c r="F101" s="65"/>
      <c r="G101" s="574">
        <f>quantite_matiere!AH3</f>
        <v>0</v>
      </c>
      <c r="H101" s="574"/>
      <c r="I101" s="113" t="s">
        <v>25</v>
      </c>
      <c r="P101" s="105"/>
      <c r="Q101" s="64" t="s">
        <v>63</v>
      </c>
      <c r="R101" s="64"/>
      <c r="S101" s="95">
        <f>quantite_matiere!V2</f>
        <v>0</v>
      </c>
      <c r="T101" s="95"/>
      <c r="U101" s="120" t="s">
        <v>23</v>
      </c>
      <c r="V101" s="603">
        <f>quantite_matiere!V3</f>
        <v>0</v>
      </c>
      <c r="W101" s="603"/>
      <c r="X101" s="121" t="s">
        <v>24</v>
      </c>
      <c r="Y101" s="122"/>
      <c r="Z101" s="61"/>
    </row>
    <row r="102" spans="2:26" ht="24" customHeight="1">
      <c r="B102" s="51"/>
      <c r="C102" s="51"/>
      <c r="D102" s="65"/>
      <c r="E102" s="61"/>
      <c r="F102" s="65"/>
      <c r="G102" s="65"/>
      <c r="H102" s="65"/>
      <c r="I102" s="65"/>
      <c r="P102" s="105"/>
      <c r="Q102" s="123"/>
      <c r="R102" s="124"/>
      <c r="S102" s="125"/>
      <c r="T102" s="125"/>
      <c r="U102" s="125"/>
      <c r="V102" s="125"/>
      <c r="W102" s="125"/>
      <c r="X102" s="125"/>
    </row>
    <row r="103" spans="2:26" ht="26" customHeight="1">
      <c r="P103" s="105"/>
      <c r="Q103" s="604" t="s">
        <v>62</v>
      </c>
      <c r="R103" s="604"/>
      <c r="S103" s="605">
        <f>quantite_commandee!AM48</f>
        <v>0</v>
      </c>
      <c r="T103" s="605"/>
      <c r="U103" s="605"/>
      <c r="V103" s="605"/>
      <c r="W103" s="605"/>
      <c r="X103" s="605"/>
    </row>
    <row r="104" spans="2:26" ht="24" customHeight="1">
      <c r="B104" s="61"/>
      <c r="C104" s="590" t="s">
        <v>107</v>
      </c>
      <c r="D104" s="590"/>
      <c r="E104" s="590"/>
      <c r="F104" s="590"/>
      <c r="G104" s="590"/>
      <c r="H104" s="590"/>
      <c r="I104" s="61"/>
      <c r="J104" s="591" t="s">
        <v>108</v>
      </c>
      <c r="K104" s="591"/>
      <c r="L104" s="591"/>
      <c r="M104" s="591"/>
      <c r="N104" s="591"/>
      <c r="O104" s="591"/>
      <c r="P104" s="61"/>
      <c r="Q104" s="592" t="s">
        <v>109</v>
      </c>
      <c r="R104" s="592"/>
      <c r="S104" s="592"/>
      <c r="T104" s="75"/>
      <c r="U104"/>
      <c r="V104" s="593" t="s">
        <v>110</v>
      </c>
      <c r="W104" s="593"/>
      <c r="X104" s="593"/>
      <c r="Y104"/>
      <c r="Z104"/>
    </row>
    <row r="105" spans="2:26" ht="24" customHeight="1">
      <c r="B105" s="61"/>
      <c r="C105" s="119" t="s">
        <v>41</v>
      </c>
      <c r="D105" s="594" t="s">
        <v>42</v>
      </c>
      <c r="E105" s="594"/>
      <c r="F105" s="594"/>
      <c r="G105" s="594"/>
      <c r="H105" s="594"/>
      <c r="I105" s="61"/>
      <c r="J105" s="595" t="s">
        <v>41</v>
      </c>
      <c r="K105" s="595"/>
      <c r="L105" s="595"/>
      <c r="M105" s="596" t="s">
        <v>42</v>
      </c>
      <c r="N105" s="596"/>
      <c r="O105" s="596"/>
      <c r="P105" s="61"/>
      <c r="Q105" s="107" t="s">
        <v>41</v>
      </c>
      <c r="R105" s="597" t="s">
        <v>42</v>
      </c>
      <c r="S105" s="597"/>
      <c r="T105" s="75"/>
      <c r="U105"/>
      <c r="V105" s="593"/>
      <c r="W105" s="593"/>
      <c r="X105" s="593"/>
      <c r="Y105"/>
      <c r="Z105"/>
    </row>
    <row r="106" spans="2:26" ht="28.25" customHeight="1">
      <c r="B106" s="126" t="s">
        <v>111</v>
      </c>
      <c r="C106" s="127">
        <v>850</v>
      </c>
      <c r="D106" s="575">
        <f>quantite_matiere!AN10</f>
        <v>0</v>
      </c>
      <c r="E106" s="575"/>
      <c r="F106" s="575"/>
      <c r="G106" s="575"/>
      <c r="H106" s="575"/>
      <c r="I106" s="61"/>
      <c r="J106" s="584">
        <v>850</v>
      </c>
      <c r="K106" s="584"/>
      <c r="L106" s="584"/>
      <c r="M106" s="585">
        <f>quantite_matiere!AQ10</f>
        <v>0</v>
      </c>
      <c r="N106" s="585"/>
      <c r="O106" s="585"/>
      <c r="P106" s="61"/>
      <c r="Q106" s="128">
        <v>850</v>
      </c>
      <c r="R106" s="578">
        <f>quantite_matiere!AP10</f>
        <v>0</v>
      </c>
      <c r="S106" s="578"/>
      <c r="T106" s="65"/>
      <c r="U106"/>
      <c r="V106" s="586">
        <f t="shared" ref="V106:V113" si="0">D106+M106+R106</f>
        <v>0</v>
      </c>
      <c r="W106" s="586"/>
      <c r="X106" s="586"/>
      <c r="Y106"/>
      <c r="Z106"/>
    </row>
    <row r="107" spans="2:26" ht="28.25" customHeight="1">
      <c r="B107" s="126" t="s">
        <v>50</v>
      </c>
      <c r="C107" s="127">
        <v>150</v>
      </c>
      <c r="D107" s="575">
        <f>quantite_matiere!AN13</f>
        <v>0</v>
      </c>
      <c r="E107" s="575"/>
      <c r="F107" s="575"/>
      <c r="G107" s="575"/>
      <c r="H107" s="575"/>
      <c r="I107" s="61"/>
      <c r="J107" s="584">
        <v>150</v>
      </c>
      <c r="K107" s="584"/>
      <c r="L107" s="584"/>
      <c r="M107" s="585">
        <f>quantite_matiere!AQ13</f>
        <v>0</v>
      </c>
      <c r="N107" s="585"/>
      <c r="O107" s="585"/>
      <c r="P107" s="61"/>
      <c r="Q107" s="128">
        <v>150</v>
      </c>
      <c r="R107" s="578">
        <f>quantite_matiere!AP13</f>
        <v>0</v>
      </c>
      <c r="S107" s="578"/>
      <c r="T107" s="65"/>
      <c r="U107"/>
      <c r="V107" s="586">
        <f t="shared" si="0"/>
        <v>0</v>
      </c>
      <c r="W107" s="586"/>
      <c r="X107" s="586"/>
      <c r="Y107"/>
      <c r="Z107"/>
    </row>
    <row r="108" spans="2:26" ht="25.5" customHeight="1">
      <c r="B108" s="116" t="s">
        <v>46</v>
      </c>
      <c r="C108" s="130">
        <v>680</v>
      </c>
      <c r="D108" s="574">
        <f>quantite_matiere!AN18</f>
        <v>0</v>
      </c>
      <c r="E108" s="574"/>
      <c r="F108" s="574"/>
      <c r="G108" s="574"/>
      <c r="H108" s="574"/>
      <c r="I108" s="61"/>
      <c r="J108" s="589">
        <v>680</v>
      </c>
      <c r="K108" s="589"/>
      <c r="L108" s="589"/>
      <c r="M108" s="585">
        <f>quantite_matiere!AQ18</f>
        <v>0</v>
      </c>
      <c r="N108" s="585"/>
      <c r="O108" s="585"/>
      <c r="P108" s="61"/>
      <c r="Q108" s="130">
        <v>680</v>
      </c>
      <c r="R108" s="574">
        <f>quantite_matiere!AP18</f>
        <v>0</v>
      </c>
      <c r="S108" s="574"/>
      <c r="T108" s="65"/>
      <c r="U108"/>
      <c r="V108" s="586">
        <f t="shared" si="0"/>
        <v>0</v>
      </c>
      <c r="W108" s="586"/>
      <c r="X108" s="586"/>
      <c r="Y108"/>
      <c r="Z108"/>
    </row>
    <row r="109" spans="2:26" ht="25.5" customHeight="1">
      <c r="B109" s="126" t="s">
        <v>47</v>
      </c>
      <c r="C109" s="131">
        <v>22</v>
      </c>
      <c r="D109" s="575">
        <f>quantite_matiere!AN19</f>
        <v>0</v>
      </c>
      <c r="E109" s="575"/>
      <c r="F109" s="575"/>
      <c r="G109" s="575"/>
      <c r="H109" s="575"/>
      <c r="I109" s="61"/>
      <c r="J109" s="584">
        <v>22</v>
      </c>
      <c r="K109" s="584"/>
      <c r="L109" s="584"/>
      <c r="M109" s="585">
        <f>quantite_matiere!AQ19</f>
        <v>0</v>
      </c>
      <c r="N109" s="585"/>
      <c r="O109" s="585"/>
      <c r="P109" s="61"/>
      <c r="Q109" s="128">
        <v>22</v>
      </c>
      <c r="R109" s="578">
        <f>quantite_matiere!AP19</f>
        <v>0</v>
      </c>
      <c r="S109" s="578"/>
      <c r="T109" s="65"/>
      <c r="U109"/>
      <c r="V109" s="586">
        <f t="shared" si="0"/>
        <v>0</v>
      </c>
      <c r="W109" s="586"/>
      <c r="X109" s="586"/>
      <c r="Y109"/>
      <c r="Z109"/>
    </row>
    <row r="110" spans="2:26" ht="25.5" customHeight="1">
      <c r="B110" s="116" t="s">
        <v>395</v>
      </c>
      <c r="C110" s="130">
        <f>recette!AM14</f>
        <v>200</v>
      </c>
      <c r="D110" s="574">
        <f>quantite_matiere!AN21</f>
        <v>0</v>
      </c>
      <c r="E110" s="574"/>
      <c r="F110" s="574"/>
      <c r="G110" s="574"/>
      <c r="H110" s="574"/>
      <c r="I110" s="61"/>
      <c r="J110" s="589">
        <v>200</v>
      </c>
      <c r="K110" s="589"/>
      <c r="L110" s="589"/>
      <c r="M110" s="585">
        <f>quantite_matiere!AQ20</f>
        <v>0</v>
      </c>
      <c r="N110" s="585"/>
      <c r="O110" s="585"/>
      <c r="P110" s="61"/>
      <c r="Q110" s="130">
        <v>200</v>
      </c>
      <c r="R110" s="574">
        <f>quantite_matiere!AP20</f>
        <v>0</v>
      </c>
      <c r="S110" s="574"/>
      <c r="T110" s="65"/>
      <c r="U110"/>
      <c r="V110" s="586">
        <f t="shared" si="0"/>
        <v>0</v>
      </c>
      <c r="W110" s="586"/>
      <c r="X110" s="586"/>
      <c r="Y110"/>
      <c r="Z110"/>
    </row>
    <row r="111" spans="2:26" ht="25.5" customHeight="1">
      <c r="B111" s="132" t="s">
        <v>99</v>
      </c>
      <c r="C111" s="131">
        <v>20</v>
      </c>
      <c r="D111" s="575">
        <f>quantite_matiere!AN36</f>
        <v>0</v>
      </c>
      <c r="E111" s="575"/>
      <c r="F111" s="575"/>
      <c r="G111" s="575"/>
      <c r="H111" s="575"/>
      <c r="I111" s="61"/>
      <c r="J111" s="584">
        <v>20</v>
      </c>
      <c r="K111" s="584"/>
      <c r="L111" s="584"/>
      <c r="M111" s="585">
        <f>quantite_matiere!AQ36</f>
        <v>0</v>
      </c>
      <c r="N111" s="585"/>
      <c r="O111" s="585"/>
      <c r="P111" s="61"/>
      <c r="Q111" s="128">
        <v>20</v>
      </c>
      <c r="R111" s="578">
        <f>quantite_matiere!AP36</f>
        <v>0</v>
      </c>
      <c r="S111" s="578"/>
      <c r="T111" s="65"/>
      <c r="U111"/>
      <c r="V111" s="586">
        <f t="shared" si="0"/>
        <v>0</v>
      </c>
      <c r="W111" s="586"/>
      <c r="X111" s="586"/>
      <c r="Y111"/>
      <c r="Z111"/>
    </row>
    <row r="112" spans="2:26" ht="25.5" customHeight="1">
      <c r="B112" s="126" t="s">
        <v>52</v>
      </c>
      <c r="C112" s="133">
        <v>30</v>
      </c>
      <c r="D112" s="575">
        <f>quantite_matiere!AN31</f>
        <v>0</v>
      </c>
      <c r="E112" s="575"/>
      <c r="F112" s="575"/>
      <c r="G112" s="575"/>
      <c r="H112" s="575"/>
      <c r="I112" s="61"/>
      <c r="J112" s="587">
        <v>30</v>
      </c>
      <c r="K112" s="587"/>
      <c r="L112" s="587"/>
      <c r="M112" s="585">
        <f>quantite_matiere!AQ31</f>
        <v>0</v>
      </c>
      <c r="N112" s="585"/>
      <c r="O112" s="585"/>
      <c r="P112" s="61"/>
      <c r="Q112" s="134">
        <v>30</v>
      </c>
      <c r="R112" s="578">
        <f>quantite_matiere!AP31</f>
        <v>0</v>
      </c>
      <c r="S112" s="578"/>
      <c r="T112" s="65"/>
      <c r="U112"/>
      <c r="V112" s="586">
        <f t="shared" si="0"/>
        <v>0</v>
      </c>
      <c r="W112" s="586"/>
      <c r="X112" s="586"/>
      <c r="Y112"/>
      <c r="Z112"/>
    </row>
    <row r="113" spans="2:26" ht="25.5" customHeight="1">
      <c r="B113" s="135" t="s">
        <v>112</v>
      </c>
      <c r="C113" s="136"/>
      <c r="D113" s="581">
        <f>SUM(D106:D112)</f>
        <v>0</v>
      </c>
      <c r="E113" s="581"/>
      <c r="F113" s="581"/>
      <c r="G113" s="581"/>
      <c r="H113" s="581"/>
      <c r="I113" s="137"/>
      <c r="J113" s="582"/>
      <c r="K113" s="582"/>
      <c r="L113" s="582"/>
      <c r="M113" s="583">
        <f>SUM(M106:M112)</f>
        <v>0</v>
      </c>
      <c r="N113" s="583"/>
      <c r="O113" s="583"/>
      <c r="P113" s="138"/>
      <c r="Q113" s="139"/>
      <c r="R113" s="581">
        <f>SUM(R106:R112)</f>
        <v>0</v>
      </c>
      <c r="S113" s="581"/>
      <c r="T113" s="65"/>
      <c r="U113"/>
      <c r="V113" s="586">
        <f t="shared" si="0"/>
        <v>0</v>
      </c>
      <c r="W113" s="586"/>
      <c r="X113" s="586"/>
      <c r="Y113"/>
      <c r="Z113"/>
    </row>
    <row r="114" spans="2:26" ht="25.5" customHeight="1">
      <c r="B114" s="126" t="s">
        <v>113</v>
      </c>
      <c r="C114" s="133">
        <v>6</v>
      </c>
      <c r="D114" s="575">
        <f>quantite_matiere!AN44</f>
        <v>0</v>
      </c>
      <c r="E114" s="575"/>
      <c r="F114" s="575"/>
      <c r="G114" s="575"/>
      <c r="H114" s="575"/>
      <c r="I114" s="137"/>
      <c r="J114" s="587">
        <v>6</v>
      </c>
      <c r="K114" s="587"/>
      <c r="L114" s="587"/>
      <c r="M114" s="585">
        <f>quantite_matiere!AQ44</f>
        <v>0</v>
      </c>
      <c r="N114" s="585"/>
      <c r="O114" s="585"/>
      <c r="P114" s="138"/>
      <c r="Q114" s="140"/>
      <c r="R114" s="588"/>
      <c r="S114" s="588"/>
      <c r="T114" s="65"/>
      <c r="U114"/>
      <c r="V114" s="129"/>
      <c r="W114" s="129"/>
      <c r="X114" s="129"/>
      <c r="Y114"/>
      <c r="Z114"/>
    </row>
    <row r="115" spans="2:26" ht="25.5" customHeight="1">
      <c r="B115" s="116" t="s">
        <v>114</v>
      </c>
      <c r="C115" s="141"/>
      <c r="D115" s="571"/>
      <c r="E115" s="571"/>
      <c r="F115" s="571"/>
      <c r="G115" s="571"/>
      <c r="H115" s="571"/>
      <c r="I115" s="142"/>
      <c r="J115" s="572"/>
      <c r="K115" s="572"/>
      <c r="L115" s="572"/>
      <c r="M115" s="573"/>
      <c r="N115" s="573"/>
      <c r="O115" s="573"/>
      <c r="P115" s="142"/>
      <c r="Q115" s="130">
        <v>18</v>
      </c>
      <c r="R115" s="574">
        <f>quantite_matiere!AP47</f>
        <v>0</v>
      </c>
      <c r="S115" s="574"/>
      <c r="T115" s="65"/>
      <c r="U115"/>
      <c r="V115" s="45"/>
      <c r="W115"/>
      <c r="X115"/>
      <c r="Y115"/>
      <c r="Z115"/>
    </row>
    <row r="116" spans="2:26" ht="25.5" customHeight="1">
      <c r="B116" s="143" t="s">
        <v>115</v>
      </c>
      <c r="C116" s="144"/>
      <c r="D116" s="575">
        <f>quantite_matiere!AN50</f>
        <v>0</v>
      </c>
      <c r="E116" s="575"/>
      <c r="F116" s="575"/>
      <c r="G116" s="575"/>
      <c r="H116" s="575"/>
      <c r="I116" s="142"/>
      <c r="J116" s="576" t="s">
        <v>115</v>
      </c>
      <c r="K116" s="576"/>
      <c r="L116" s="576"/>
      <c r="M116" s="577">
        <f>quantite_matiere!AQ50</f>
        <v>0</v>
      </c>
      <c r="N116" s="577"/>
      <c r="O116" s="577"/>
      <c r="P116" s="61"/>
      <c r="Q116" s="145" t="s">
        <v>115</v>
      </c>
      <c r="R116" s="578">
        <f>quantite_matiere!AP50</f>
        <v>0</v>
      </c>
      <c r="S116" s="578"/>
      <c r="T116" s="65"/>
      <c r="U116"/>
      <c r="V116" s="45"/>
      <c r="W116"/>
      <c r="X116"/>
      <c r="Y116"/>
      <c r="Z116"/>
    </row>
    <row r="117" spans="2:26" ht="25.5" customHeight="1">
      <c r="B117" s="146" t="s">
        <v>116</v>
      </c>
      <c r="C117" s="147"/>
      <c r="D117" s="574">
        <f>quantite_matiere!AN2</f>
        <v>0</v>
      </c>
      <c r="E117" s="574"/>
      <c r="F117" s="574"/>
      <c r="G117" s="574"/>
      <c r="H117" s="574"/>
      <c r="I117" s="142"/>
      <c r="J117" s="579" t="s">
        <v>116</v>
      </c>
      <c r="K117" s="579"/>
      <c r="L117" s="579"/>
      <c r="M117" s="580">
        <f>quantite_matiere!AQ2</f>
        <v>0</v>
      </c>
      <c r="N117" s="580"/>
      <c r="O117" s="580"/>
      <c r="P117" s="61"/>
      <c r="Q117" s="146" t="s">
        <v>116</v>
      </c>
      <c r="R117" s="148" t="s">
        <v>23</v>
      </c>
      <c r="S117" s="570">
        <f>quantite_matiere!AP2</f>
        <v>0</v>
      </c>
      <c r="T117" s="570"/>
      <c r="U117"/>
      <c r="V117" s="45"/>
      <c r="W117"/>
      <c r="X117"/>
      <c r="Y117"/>
      <c r="Z117"/>
    </row>
    <row r="118" spans="2:26" ht="28.75" customHeight="1">
      <c r="B118" s="149" t="s">
        <v>46</v>
      </c>
      <c r="C118" s="124">
        <v>0</v>
      </c>
      <c r="D118" s="125">
        <f>quantite_matiere!AK40</f>
        <v>0</v>
      </c>
      <c r="E118" s="105"/>
      <c r="F118" s="105"/>
      <c r="G118" s="105"/>
      <c r="H118" s="105"/>
      <c r="I118" s="105"/>
      <c r="J118" s="105"/>
      <c r="K118" s="105"/>
      <c r="L118" s="105"/>
      <c r="M118" s="105"/>
      <c r="N118" s="150"/>
      <c r="O118" s="150"/>
      <c r="P118" s="105"/>
      <c r="Q118" s="123" t="s">
        <v>96</v>
      </c>
      <c r="R118" s="148" t="s">
        <v>24</v>
      </c>
      <c r="S118" s="570">
        <f>quantite_matiere!AP3</f>
        <v>0</v>
      </c>
      <c r="T118" s="570"/>
      <c r="U118" s="125"/>
      <c r="V118" s="125"/>
      <c r="W118" s="125"/>
      <c r="X118" s="105"/>
    </row>
    <row r="120" spans="2:26">
      <c r="C120" s="613" t="s">
        <v>393</v>
      </c>
      <c r="D120" s="613"/>
      <c r="E120" s="613"/>
      <c r="F120" s="613"/>
      <c r="G120" s="613"/>
      <c r="H120" s="613"/>
      <c r="I120" s="613"/>
    </row>
    <row r="121" spans="2:26">
      <c r="C121" s="47" t="s">
        <v>41</v>
      </c>
      <c r="D121" s="610" t="s">
        <v>42</v>
      </c>
      <c r="E121" s="610"/>
      <c r="F121" s="610"/>
      <c r="G121" s="610"/>
      <c r="H121" s="610"/>
      <c r="I121" s="610"/>
    </row>
    <row r="122" spans="2:26">
      <c r="B122" s="102" t="s">
        <v>96</v>
      </c>
      <c r="C122" s="54">
        <f>recette!Z2</f>
        <v>1000</v>
      </c>
      <c r="D122" s="606">
        <f>quantite_matiere!Z9</f>
        <v>0</v>
      </c>
      <c r="E122" s="606"/>
      <c r="F122" s="606"/>
      <c r="G122" s="606"/>
      <c r="H122" s="606"/>
      <c r="I122" s="606"/>
    </row>
    <row r="123" spans="2:26">
      <c r="B123" s="53" t="s">
        <v>397</v>
      </c>
      <c r="C123" s="54">
        <f>recette!Z41</f>
        <v>600</v>
      </c>
      <c r="D123" s="601">
        <f>quantite_matiere!Z47</f>
        <v>0</v>
      </c>
      <c r="E123" s="601"/>
      <c r="F123" s="601"/>
      <c r="G123" s="601"/>
      <c r="H123" s="601"/>
      <c r="I123" s="601"/>
    </row>
    <row r="124" spans="2:26">
      <c r="B124" s="102" t="s">
        <v>47</v>
      </c>
      <c r="C124" s="54">
        <f>recette!Z12</f>
        <v>18</v>
      </c>
      <c r="D124" s="606">
        <f>quantite_matiere!Z19</f>
        <v>0</v>
      </c>
      <c r="E124" s="606"/>
      <c r="F124" s="606"/>
      <c r="G124" s="606"/>
      <c r="H124" s="606"/>
      <c r="I124" s="606"/>
    </row>
    <row r="125" spans="2:26">
      <c r="B125" s="53" t="s">
        <v>395</v>
      </c>
      <c r="C125" s="54">
        <f>recette!Z14</f>
        <v>100</v>
      </c>
      <c r="D125" s="601">
        <f>quantite_matiere!Z21</f>
        <v>0</v>
      </c>
      <c r="E125" s="601"/>
      <c r="F125" s="601"/>
      <c r="G125" s="601"/>
      <c r="H125" s="601"/>
      <c r="I125" s="601"/>
    </row>
    <row r="126" spans="2:26">
      <c r="B126" s="102" t="s">
        <v>398</v>
      </c>
      <c r="C126" s="54">
        <f>recette!Z37</f>
        <v>200</v>
      </c>
      <c r="D126" s="606">
        <f>quantite_matiere!Z43</f>
        <v>0</v>
      </c>
      <c r="E126" s="606"/>
      <c r="F126" s="606"/>
      <c r="G126" s="606"/>
      <c r="H126" s="606"/>
      <c r="I126" s="606"/>
    </row>
    <row r="127" spans="2:26">
      <c r="B127" s="102" t="s">
        <v>399</v>
      </c>
      <c r="C127" s="54">
        <f>recette!Z40</f>
        <v>23</v>
      </c>
      <c r="D127" s="606">
        <f>quantite_matiere!Z46</f>
        <v>0</v>
      </c>
      <c r="E127" s="606"/>
      <c r="F127" s="606"/>
      <c r="G127" s="606"/>
      <c r="H127" s="606"/>
      <c r="I127" s="606"/>
    </row>
    <row r="128" spans="2:26">
      <c r="B128" s="64" t="s">
        <v>401</v>
      </c>
      <c r="C128" s="54">
        <f>recette!Z38</f>
        <v>23</v>
      </c>
      <c r="D128" s="601">
        <f>quantite_matiere!Z44</f>
        <v>0</v>
      </c>
      <c r="E128" s="601"/>
      <c r="F128" s="601"/>
      <c r="G128" s="601"/>
      <c r="H128" s="601"/>
      <c r="I128" s="601"/>
    </row>
    <row r="129" spans="2:9">
      <c r="B129" s="102" t="s">
        <v>402</v>
      </c>
      <c r="C129" s="54">
        <f>recette!Z30</f>
        <v>130</v>
      </c>
      <c r="D129" s="606">
        <f>quantite_matiere!Z36</f>
        <v>0</v>
      </c>
      <c r="E129" s="606"/>
      <c r="F129" s="606"/>
      <c r="G129" s="606"/>
      <c r="H129" s="606"/>
      <c r="I129" s="606"/>
    </row>
    <row r="130" spans="2:9">
      <c r="B130" s="664" t="s">
        <v>62</v>
      </c>
      <c r="C130" s="665"/>
      <c r="D130" s="601">
        <f>quantite_matiere!Z50</f>
        <v>0</v>
      </c>
      <c r="E130" s="601"/>
      <c r="F130" s="601"/>
      <c r="G130" s="601"/>
      <c r="H130" s="601"/>
      <c r="I130" s="601"/>
    </row>
    <row r="131" spans="2:9">
      <c r="B131" s="64" t="s">
        <v>63</v>
      </c>
      <c r="D131" s="606">
        <f>quantite_matiere!Z2</f>
        <v>0</v>
      </c>
      <c r="E131" s="606"/>
      <c r="F131" s="606"/>
      <c r="G131" s="606"/>
      <c r="H131" s="606"/>
      <c r="I131" s="606"/>
    </row>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322">
    <mergeCell ref="R39:X39"/>
    <mergeCell ref="S40:X40"/>
    <mergeCell ref="S41:X41"/>
    <mergeCell ref="S42:X42"/>
    <mergeCell ref="S43:X43"/>
    <mergeCell ref="S44:X44"/>
    <mergeCell ref="S45:X45"/>
    <mergeCell ref="S46:X46"/>
    <mergeCell ref="S47:X47"/>
    <mergeCell ref="Q46:R46"/>
    <mergeCell ref="Q47:R47"/>
    <mergeCell ref="D129:I129"/>
    <mergeCell ref="D130:I130"/>
    <mergeCell ref="D131:I131"/>
    <mergeCell ref="B130:C130"/>
    <mergeCell ref="C120:I120"/>
    <mergeCell ref="D121:I121"/>
    <mergeCell ref="D122:I122"/>
    <mergeCell ref="D123:I123"/>
    <mergeCell ref="D124:I124"/>
    <mergeCell ref="D125:I125"/>
    <mergeCell ref="D126:I126"/>
    <mergeCell ref="D127:I127"/>
    <mergeCell ref="D128:I128"/>
    <mergeCell ref="B2:X2"/>
    <mergeCell ref="B3:C3"/>
    <mergeCell ref="D3:X3"/>
    <mergeCell ref="B6:E6"/>
    <mergeCell ref="F6:G6"/>
    <mergeCell ref="Q6:V6"/>
    <mergeCell ref="W6:X6"/>
    <mergeCell ref="C8:O8"/>
    <mergeCell ref="R8:X8"/>
    <mergeCell ref="D9:O9"/>
    <mergeCell ref="S9:X9"/>
    <mergeCell ref="AB9:AJ10"/>
    <mergeCell ref="D10:O10"/>
    <mergeCell ref="S10:X10"/>
    <mergeCell ref="D11:O11"/>
    <mergeCell ref="S11:X11"/>
    <mergeCell ref="AB11:AF11"/>
    <mergeCell ref="AG11:AJ11"/>
    <mergeCell ref="D12:O12"/>
    <mergeCell ref="S12:X12"/>
    <mergeCell ref="AB12:AF12"/>
    <mergeCell ref="AG12:AJ12"/>
    <mergeCell ref="D13:O13"/>
    <mergeCell ref="S13:X13"/>
    <mergeCell ref="AB13:AF13"/>
    <mergeCell ref="AG13:AJ13"/>
    <mergeCell ref="B14:C14"/>
    <mergeCell ref="D14:O14"/>
    <mergeCell ref="S14:X14"/>
    <mergeCell ref="AB14:AF14"/>
    <mergeCell ref="AG14:AJ14"/>
    <mergeCell ref="D15:O15"/>
    <mergeCell ref="S15:X15"/>
    <mergeCell ref="D16:O16"/>
    <mergeCell ref="S16:X16"/>
    <mergeCell ref="D17:O17"/>
    <mergeCell ref="S17:X17"/>
    <mergeCell ref="B18:C18"/>
    <mergeCell ref="D18:I18"/>
    <mergeCell ref="J18:L18"/>
    <mergeCell ref="M18:O18"/>
    <mergeCell ref="Q18:R18"/>
    <mergeCell ref="S18:X18"/>
    <mergeCell ref="B19:C19"/>
    <mergeCell ref="D19:I19"/>
    <mergeCell ref="J19:L19"/>
    <mergeCell ref="M19:O19"/>
    <mergeCell ref="Q19:R19"/>
    <mergeCell ref="S19:X19"/>
    <mergeCell ref="B20:C20"/>
    <mergeCell ref="J20:K20"/>
    <mergeCell ref="M20:N20"/>
    <mergeCell ref="Q20:X20"/>
    <mergeCell ref="R21:U21"/>
    <mergeCell ref="C23:O23"/>
    <mergeCell ref="R23:X23"/>
    <mergeCell ref="AB23:AC23"/>
    <mergeCell ref="AD23:AH23"/>
    <mergeCell ref="AI23:AM23"/>
    <mergeCell ref="D24:O24"/>
    <mergeCell ref="S24:X24"/>
    <mergeCell ref="AD24:AM24"/>
    <mergeCell ref="AD25:AM25"/>
    <mergeCell ref="D26:O26"/>
    <mergeCell ref="S26:X26"/>
    <mergeCell ref="AD26:AM26"/>
    <mergeCell ref="D27:O27"/>
    <mergeCell ref="S27:X27"/>
    <mergeCell ref="AD27:AM27"/>
    <mergeCell ref="S25:X25"/>
    <mergeCell ref="D28:O28"/>
    <mergeCell ref="S28:X28"/>
    <mergeCell ref="AB28:AC28"/>
    <mergeCell ref="AD28:AM28"/>
    <mergeCell ref="D29:O29"/>
    <mergeCell ref="S29:X29"/>
    <mergeCell ref="D30:O30"/>
    <mergeCell ref="S30:X30"/>
    <mergeCell ref="B31:C31"/>
    <mergeCell ref="D31:O31"/>
    <mergeCell ref="S31:X31"/>
    <mergeCell ref="D32:O32"/>
    <mergeCell ref="S32:X32"/>
    <mergeCell ref="D33:G33"/>
    <mergeCell ref="Q33:R33"/>
    <mergeCell ref="S33:X33"/>
    <mergeCell ref="B34:C34"/>
    <mergeCell ref="D34:G34"/>
    <mergeCell ref="J34:L34"/>
    <mergeCell ref="M34:O34"/>
    <mergeCell ref="Q34:R34"/>
    <mergeCell ref="S34:X34"/>
    <mergeCell ref="J33:O33"/>
    <mergeCell ref="B35:C35"/>
    <mergeCell ref="S35:W35"/>
    <mergeCell ref="C50:M50"/>
    <mergeCell ref="R50:W50"/>
    <mergeCell ref="AC50:AH50"/>
    <mergeCell ref="D51:M51"/>
    <mergeCell ref="S51:W51"/>
    <mergeCell ref="AD51:AH51"/>
    <mergeCell ref="D52:M52"/>
    <mergeCell ref="Q52:Q53"/>
    <mergeCell ref="S52:W53"/>
    <mergeCell ref="AD52:AH52"/>
    <mergeCell ref="D53:M53"/>
    <mergeCell ref="C39:M39"/>
    <mergeCell ref="D40:M40"/>
    <mergeCell ref="D41:M41"/>
    <mergeCell ref="D42:M42"/>
    <mergeCell ref="D43:M43"/>
    <mergeCell ref="D44:M44"/>
    <mergeCell ref="B45:C45"/>
    <mergeCell ref="D45:M45"/>
    <mergeCell ref="B47:C47"/>
    <mergeCell ref="B46:C46"/>
    <mergeCell ref="D46:E46"/>
    <mergeCell ref="D54:M54"/>
    <mergeCell ref="S54:W54"/>
    <mergeCell ref="AD54:AH54"/>
    <mergeCell ref="D55:M55"/>
    <mergeCell ref="S55:W55"/>
    <mergeCell ref="AD55:AH55"/>
    <mergeCell ref="D56:M56"/>
    <mergeCell ref="S56:W56"/>
    <mergeCell ref="AD56:AH56"/>
    <mergeCell ref="B57:C57"/>
    <mergeCell ref="D57:M57"/>
    <mergeCell ref="S57:W57"/>
    <mergeCell ref="AD57:AH57"/>
    <mergeCell ref="D58:M58"/>
    <mergeCell ref="S58:W58"/>
    <mergeCell ref="B59:C59"/>
    <mergeCell ref="D59:G59"/>
    <mergeCell ref="J59:M59"/>
    <mergeCell ref="Q59:R59"/>
    <mergeCell ref="S59:V59"/>
    <mergeCell ref="W59:X59"/>
    <mergeCell ref="D60:G60"/>
    <mergeCell ref="J60:M60"/>
    <mergeCell ref="S60:V60"/>
    <mergeCell ref="W60:X60"/>
    <mergeCell ref="B61:C61"/>
    <mergeCell ref="Q61:R61"/>
    <mergeCell ref="AC62:AI62"/>
    <mergeCell ref="C63:K63"/>
    <mergeCell ref="R63:X63"/>
    <mergeCell ref="AD63:AI63"/>
    <mergeCell ref="D64:K64"/>
    <mergeCell ref="S64:X64"/>
    <mergeCell ref="AB64:AC64"/>
    <mergeCell ref="AD64:AF64"/>
    <mergeCell ref="AG64:AI64"/>
    <mergeCell ref="B65:C65"/>
    <mergeCell ref="D65:K65"/>
    <mergeCell ref="S65:T65"/>
    <mergeCell ref="U65:V65"/>
    <mergeCell ref="W65:X65"/>
    <mergeCell ref="AD65:AI65"/>
    <mergeCell ref="D66:K66"/>
    <mergeCell ref="S66:X66"/>
    <mergeCell ref="AD66:AI66"/>
    <mergeCell ref="D67:K67"/>
    <mergeCell ref="S67:X67"/>
    <mergeCell ref="AD67:AI67"/>
    <mergeCell ref="D68:K68"/>
    <mergeCell ref="S68:X68"/>
    <mergeCell ref="AD68:AI68"/>
    <mergeCell ref="D69:K69"/>
    <mergeCell ref="S69:X69"/>
    <mergeCell ref="AD69:AI69"/>
    <mergeCell ref="D70:K70"/>
    <mergeCell ref="Q70:R70"/>
    <mergeCell ref="S70:X70"/>
    <mergeCell ref="AB70:AC70"/>
    <mergeCell ref="AD70:AI70"/>
    <mergeCell ref="B71:C71"/>
    <mergeCell ref="D71:K71"/>
    <mergeCell ref="Q71:R71"/>
    <mergeCell ref="AB71:AC71"/>
    <mergeCell ref="B72:C72"/>
    <mergeCell ref="J72:K72"/>
    <mergeCell ref="C79:H79"/>
    <mergeCell ref="R79:X79"/>
    <mergeCell ref="D80:H80"/>
    <mergeCell ref="S80:X80"/>
    <mergeCell ref="D81:H81"/>
    <mergeCell ref="S81:X81"/>
    <mergeCell ref="D82:H82"/>
    <mergeCell ref="S82:X82"/>
    <mergeCell ref="D83:H83"/>
    <mergeCell ref="S83:X83"/>
    <mergeCell ref="D84:H84"/>
    <mergeCell ref="S84:X84"/>
    <mergeCell ref="D85:H85"/>
    <mergeCell ref="S85:X85"/>
    <mergeCell ref="D86:H86"/>
    <mergeCell ref="S86:X86"/>
    <mergeCell ref="D87:H87"/>
    <mergeCell ref="S87:X87"/>
    <mergeCell ref="D88:H88"/>
    <mergeCell ref="S88:X88"/>
    <mergeCell ref="D89:H89"/>
    <mergeCell ref="S89:X89"/>
    <mergeCell ref="D90:H90"/>
    <mergeCell ref="S90:X90"/>
    <mergeCell ref="C92:K92"/>
    <mergeCell ref="R92:X92"/>
    <mergeCell ref="D93:K93"/>
    <mergeCell ref="S93:X93"/>
    <mergeCell ref="D94:K94"/>
    <mergeCell ref="S94:X94"/>
    <mergeCell ref="D95:K95"/>
    <mergeCell ref="S95:X95"/>
    <mergeCell ref="D96:K96"/>
    <mergeCell ref="S96:X96"/>
    <mergeCell ref="D97:K97"/>
    <mergeCell ref="S97:X97"/>
    <mergeCell ref="D98:K98"/>
    <mergeCell ref="S98:X98"/>
    <mergeCell ref="D99:K99"/>
    <mergeCell ref="S99:X99"/>
    <mergeCell ref="B100:C100"/>
    <mergeCell ref="D100:K100"/>
    <mergeCell ref="S100:X100"/>
    <mergeCell ref="B101:C101"/>
    <mergeCell ref="G101:H101"/>
    <mergeCell ref="V101:W101"/>
    <mergeCell ref="Q103:R103"/>
    <mergeCell ref="S103:X103"/>
    <mergeCell ref="C104:H104"/>
    <mergeCell ref="J104:O104"/>
    <mergeCell ref="Q104:S104"/>
    <mergeCell ref="V104:X105"/>
    <mergeCell ref="D105:H105"/>
    <mergeCell ref="J105:L105"/>
    <mergeCell ref="M105:O105"/>
    <mergeCell ref="R105:S105"/>
    <mergeCell ref="D106:H106"/>
    <mergeCell ref="J106:L106"/>
    <mergeCell ref="M106:O106"/>
    <mergeCell ref="R106:S106"/>
    <mergeCell ref="V106:X106"/>
    <mergeCell ref="V109:X109"/>
    <mergeCell ref="D110:H110"/>
    <mergeCell ref="J110:L110"/>
    <mergeCell ref="M110:O110"/>
    <mergeCell ref="R110:S110"/>
    <mergeCell ref="V110:X110"/>
    <mergeCell ref="D107:H107"/>
    <mergeCell ref="J107:L107"/>
    <mergeCell ref="M107:O107"/>
    <mergeCell ref="R107:S107"/>
    <mergeCell ref="V107:X107"/>
    <mergeCell ref="D108:H108"/>
    <mergeCell ref="J108:L108"/>
    <mergeCell ref="M108:O108"/>
    <mergeCell ref="R108:S108"/>
    <mergeCell ref="V108:X108"/>
    <mergeCell ref="V113:X113"/>
    <mergeCell ref="D114:H114"/>
    <mergeCell ref="J114:L114"/>
    <mergeCell ref="M114:O114"/>
    <mergeCell ref="R114:S114"/>
    <mergeCell ref="D111:H111"/>
    <mergeCell ref="J111:L111"/>
    <mergeCell ref="M111:O111"/>
    <mergeCell ref="R111:S111"/>
    <mergeCell ref="V111:X111"/>
    <mergeCell ref="D112:H112"/>
    <mergeCell ref="J112:L112"/>
    <mergeCell ref="M112:O112"/>
    <mergeCell ref="R112:S112"/>
    <mergeCell ref="V112:X112"/>
    <mergeCell ref="F46:G46"/>
    <mergeCell ref="H46:I46"/>
    <mergeCell ref="J46:K46"/>
    <mergeCell ref="S118:T118"/>
    <mergeCell ref="D115:H115"/>
    <mergeCell ref="J115:L115"/>
    <mergeCell ref="M115:O115"/>
    <mergeCell ref="R115:S115"/>
    <mergeCell ref="D116:H116"/>
    <mergeCell ref="J116:L116"/>
    <mergeCell ref="M116:O116"/>
    <mergeCell ref="R116:S116"/>
    <mergeCell ref="D117:H117"/>
    <mergeCell ref="J117:L117"/>
    <mergeCell ref="M117:O117"/>
    <mergeCell ref="S117:T117"/>
    <mergeCell ref="D113:H113"/>
    <mergeCell ref="J113:L113"/>
    <mergeCell ref="M113:O113"/>
    <mergeCell ref="R113:S113"/>
    <mergeCell ref="D109:H109"/>
    <mergeCell ref="J109:L109"/>
    <mergeCell ref="M109:O109"/>
    <mergeCell ref="R109:S109"/>
  </mergeCells>
  <pageMargins left="7.8472222222222193E-2" right="7.8472222222222193E-2" top="0" bottom="0" header="0.511811023622047" footer="0.511811023622047"/>
  <pageSetup paperSize="9" scale="63" fitToHeight="3" orientation="portrait" horizontalDpi="300" verticalDpi="300"/>
  <rowBreaks count="2" manualBreakCount="2">
    <brk id="35" max="16383" man="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60" zoomScaleNormal="60" workbookViewId="0">
      <selection sqref="A1:C1"/>
    </sheetView>
  </sheetViews>
  <sheetFormatPr baseColWidth="10" defaultColWidth="10.5" defaultRowHeight="23"/>
  <cols>
    <col min="1" max="1" width="27.33203125" style="151" customWidth="1"/>
    <col min="2" max="2" width="7.33203125" style="152" customWidth="1"/>
    <col min="3" max="3" width="7.33203125" style="151" customWidth="1"/>
    <col min="4" max="4" width="8" style="151" customWidth="1"/>
    <col min="5" max="5" width="25.83203125" style="151" customWidth="1"/>
    <col min="6" max="7" width="8" style="152" customWidth="1"/>
    <col min="8" max="1017" width="10.5" style="151"/>
    <col min="1018" max="1024" width="11" style="153" customWidth="1"/>
  </cols>
  <sheetData>
    <row r="1" spans="1:1024" s="154" customFormat="1" ht="24.75" customHeight="1">
      <c r="A1" s="672" t="s">
        <v>117</v>
      </c>
      <c r="B1" s="672"/>
      <c r="C1" s="672"/>
      <c r="E1" s="672"/>
      <c r="F1" s="672"/>
      <c r="G1" s="672"/>
      <c r="AMD1" s="153"/>
      <c r="AME1" s="153"/>
      <c r="AMF1" s="153"/>
      <c r="AMG1" s="153"/>
      <c r="AMH1" s="153"/>
      <c r="AMI1" s="153"/>
      <c r="AMJ1" s="153"/>
    </row>
    <row r="2" spans="1:1024" s="154" customFormat="1" ht="19.5" customHeight="1">
      <c r="A2" s="151"/>
      <c r="B2" s="152"/>
      <c r="C2" s="151"/>
      <c r="D2" s="151"/>
      <c r="E2" s="151"/>
      <c r="F2" s="152"/>
      <c r="G2" s="152"/>
      <c r="AMD2" s="153"/>
      <c r="AME2" s="153"/>
      <c r="AMF2" s="153"/>
      <c r="AMG2" s="153"/>
      <c r="AMH2" s="153"/>
      <c r="AMI2" s="153"/>
      <c r="AMJ2" s="153"/>
    </row>
    <row r="3" spans="1:1024" s="154" customFormat="1" ht="21.75" customHeight="1">
      <c r="A3" s="155" t="s">
        <v>118</v>
      </c>
      <c r="B3" s="673">
        <f ca="1">production!$B1</f>
        <v>45896</v>
      </c>
      <c r="C3" s="673"/>
      <c r="D3" s="155"/>
      <c r="E3" s="155"/>
      <c r="F3" s="673"/>
      <c r="G3" s="673"/>
      <c r="AMD3" s="153"/>
      <c r="AME3" s="153"/>
      <c r="AMF3" s="153"/>
      <c r="AMG3" s="153"/>
      <c r="AMH3" s="153"/>
      <c r="AMI3" s="153"/>
      <c r="AMJ3" s="153"/>
    </row>
    <row r="4" spans="1:1024" ht="21.75" customHeight="1">
      <c r="A4" s="155" t="s">
        <v>119</v>
      </c>
      <c r="B4" s="677" t="e">
        <f>#REF!</f>
        <v>#REF!</v>
      </c>
      <c r="C4" s="677"/>
      <c r="D4" s="155"/>
      <c r="E4" s="155"/>
      <c r="F4" s="678"/>
      <c r="G4" s="678"/>
    </row>
    <row r="5" spans="1:1024" s="155" customFormat="1" ht="18" customHeight="1">
      <c r="A5" s="151"/>
      <c r="B5" s="152"/>
      <c r="C5" s="151"/>
      <c r="D5" s="151"/>
      <c r="E5" s="151"/>
      <c r="F5" s="152"/>
      <c r="G5" s="152"/>
      <c r="AMD5" s="153"/>
      <c r="AME5" s="153"/>
      <c r="AMF5" s="153"/>
      <c r="AMG5" s="153"/>
      <c r="AMH5" s="153"/>
      <c r="AMI5" s="153"/>
      <c r="AMJ5" s="153"/>
    </row>
    <row r="6" spans="1:1024" s="155" customFormat="1" ht="22.5" customHeight="1">
      <c r="A6" s="671" t="s">
        <v>120</v>
      </c>
      <c r="B6" s="671" t="s">
        <v>121</v>
      </c>
      <c r="C6" s="671"/>
      <c r="D6" s="151"/>
      <c r="E6" s="679"/>
      <c r="F6" s="679"/>
      <c r="G6" s="679"/>
      <c r="AMD6" s="153"/>
      <c r="AME6" s="153"/>
      <c r="AMF6" s="153"/>
      <c r="AMG6" s="153"/>
      <c r="AMH6" s="153"/>
      <c r="AMI6" s="153"/>
      <c r="AMJ6" s="153"/>
    </row>
    <row r="7" spans="1:1024" ht="21.75" customHeight="1">
      <c r="A7" s="671"/>
      <c r="B7" s="158" t="s">
        <v>122</v>
      </c>
      <c r="C7" s="158" t="s">
        <v>123</v>
      </c>
      <c r="E7" s="679"/>
      <c r="F7" s="156"/>
      <c r="G7" s="156"/>
    </row>
    <row r="8" spans="1:1024" ht="21.75" customHeight="1">
      <c r="A8" s="159" t="s">
        <v>124</v>
      </c>
      <c r="B8" s="160" t="e">
        <f>#REF!</f>
        <v>#REF!</v>
      </c>
      <c r="C8" s="159"/>
      <c r="D8" s="161"/>
      <c r="E8" s="161"/>
      <c r="F8" s="162"/>
      <c r="G8" s="162"/>
    </row>
    <row r="9" spans="1:1024" ht="21.75" customHeight="1">
      <c r="A9" s="159" t="s">
        <v>125</v>
      </c>
      <c r="B9" s="160" t="e">
        <f>#REF!</f>
        <v>#REF!</v>
      </c>
      <c r="C9" s="159"/>
      <c r="D9" s="161"/>
      <c r="E9" s="161"/>
      <c r="F9" s="162"/>
      <c r="G9" s="162"/>
    </row>
    <row r="10" spans="1:1024" s="161" customFormat="1" ht="21.75" customHeight="1">
      <c r="B10" s="162"/>
      <c r="F10" s="162"/>
      <c r="G10" s="162"/>
      <c r="AMD10" s="153"/>
      <c r="AME10" s="153"/>
      <c r="AMF10" s="153"/>
      <c r="AMG10" s="153"/>
      <c r="AMH10" s="153"/>
      <c r="AMI10" s="153"/>
      <c r="AMJ10" s="153"/>
    </row>
    <row r="11" spans="1:1024" s="161" customFormat="1" ht="21.75" customHeight="1">
      <c r="B11" s="162"/>
      <c r="F11" s="162"/>
      <c r="G11" s="162"/>
      <c r="AMD11" s="153"/>
      <c r="AME11" s="153"/>
      <c r="AMF11" s="153"/>
      <c r="AMG11" s="153"/>
      <c r="AMH11" s="153"/>
      <c r="AMI11" s="153"/>
      <c r="AMJ11" s="153"/>
    </row>
    <row r="12" spans="1:1024" s="161" customFormat="1" ht="21.75" customHeight="1">
      <c r="B12" s="162"/>
      <c r="F12" s="162"/>
      <c r="G12" s="162"/>
      <c r="AMD12" s="153"/>
      <c r="AME12" s="153"/>
      <c r="AMF12" s="153"/>
      <c r="AMG12" s="153"/>
      <c r="AMH12" s="153"/>
      <c r="AMI12" s="153"/>
      <c r="AMJ12" s="153"/>
    </row>
    <row r="13" spans="1:1024" s="161" customFormat="1" ht="21.75" customHeight="1">
      <c r="B13" s="162"/>
      <c r="F13" s="162"/>
      <c r="G13" s="162"/>
      <c r="AMD13" s="153"/>
      <c r="AME13" s="153"/>
      <c r="AMF13" s="153"/>
      <c r="AMG13" s="153"/>
      <c r="AMH13" s="153"/>
      <c r="AMI13" s="153"/>
      <c r="AMJ13" s="153"/>
    </row>
    <row r="14" spans="1:1024" s="161" customFormat="1" ht="21.75" customHeight="1">
      <c r="B14" s="162"/>
      <c r="F14" s="162"/>
      <c r="G14" s="162"/>
      <c r="AMD14" s="153"/>
      <c r="AME14" s="153"/>
      <c r="AMF14" s="153"/>
      <c r="AMG14" s="153"/>
      <c r="AMH14" s="153"/>
      <c r="AMI14" s="153"/>
      <c r="AMJ14" s="153"/>
    </row>
    <row r="15" spans="1:1024" s="161" customFormat="1" ht="21.75" customHeight="1">
      <c r="B15" s="162"/>
      <c r="F15" s="162"/>
      <c r="G15" s="162"/>
      <c r="AMD15" s="153"/>
      <c r="AME15" s="153"/>
      <c r="AMF15" s="153"/>
      <c r="AMG15" s="153"/>
      <c r="AMH15" s="153"/>
      <c r="AMI15" s="153"/>
      <c r="AMJ15" s="153"/>
    </row>
    <row r="16" spans="1:1024" s="161" customFormat="1" ht="21.75" customHeight="1">
      <c r="B16" s="162"/>
      <c r="F16" s="162"/>
      <c r="G16" s="162"/>
      <c r="AMD16" s="153"/>
      <c r="AME16" s="153"/>
      <c r="AMF16" s="153"/>
      <c r="AMG16" s="153"/>
      <c r="AMH16" s="153"/>
      <c r="AMI16" s="153"/>
      <c r="AMJ16" s="153"/>
    </row>
    <row r="17" spans="2:1024" s="161" customFormat="1" ht="21.75" customHeight="1">
      <c r="B17" s="162"/>
      <c r="F17" s="162"/>
      <c r="G17" s="162"/>
      <c r="AMD17" s="153"/>
      <c r="AME17" s="153"/>
      <c r="AMF17" s="153"/>
      <c r="AMG17" s="153"/>
      <c r="AMH17" s="153"/>
      <c r="AMI17" s="153"/>
      <c r="AMJ17" s="153"/>
    </row>
    <row r="18" spans="2:1024" s="161" customFormat="1" ht="21.75" customHeight="1">
      <c r="B18" s="162"/>
      <c r="F18" s="162"/>
      <c r="G18" s="162"/>
      <c r="AMD18" s="153"/>
      <c r="AME18" s="153"/>
      <c r="AMF18" s="153"/>
      <c r="AMG18" s="153"/>
      <c r="AMH18" s="153"/>
      <c r="AMI18" s="153"/>
      <c r="AMJ18" s="153"/>
    </row>
    <row r="19" spans="2:1024" s="161" customFormat="1" ht="21.75" customHeight="1">
      <c r="B19" s="162"/>
      <c r="F19" s="162"/>
      <c r="G19" s="162"/>
      <c r="AMD19" s="153"/>
      <c r="AME19" s="153"/>
      <c r="AMF19" s="153"/>
      <c r="AMG19" s="153"/>
      <c r="AMH19" s="153"/>
      <c r="AMI19" s="153"/>
      <c r="AMJ19" s="153"/>
    </row>
    <row r="20" spans="2:1024" s="161" customFormat="1" ht="21.75" customHeight="1">
      <c r="B20" s="162"/>
      <c r="F20" s="162"/>
      <c r="G20" s="162"/>
      <c r="AMD20" s="153"/>
      <c r="AME20" s="153"/>
      <c r="AMF20" s="153"/>
      <c r="AMG20" s="153"/>
      <c r="AMH20" s="153"/>
      <c r="AMI20" s="153"/>
      <c r="AMJ20" s="153"/>
    </row>
    <row r="21" spans="2:1024" s="161" customFormat="1" ht="21.75" customHeight="1">
      <c r="B21" s="162"/>
      <c r="F21" s="162"/>
      <c r="G21" s="162"/>
      <c r="AMD21" s="153"/>
      <c r="AME21" s="153"/>
      <c r="AMF21" s="153"/>
      <c r="AMG21" s="153"/>
      <c r="AMH21" s="153"/>
      <c r="AMI21" s="153"/>
      <c r="AMJ21" s="153"/>
    </row>
    <row r="22" spans="2:1024" s="161" customFormat="1" ht="21.75" customHeight="1">
      <c r="B22" s="162"/>
      <c r="F22" s="162"/>
      <c r="G22" s="162"/>
      <c r="AMD22" s="153"/>
      <c r="AME22" s="153"/>
      <c r="AMF22" s="153"/>
      <c r="AMG22" s="153"/>
      <c r="AMH22" s="153"/>
      <c r="AMI22" s="153"/>
      <c r="AMJ22" s="153"/>
    </row>
    <row r="23" spans="2:1024" s="161" customFormat="1" ht="21.75" customHeight="1">
      <c r="B23" s="162"/>
      <c r="F23" s="162"/>
      <c r="G23" s="162"/>
      <c r="AMD23" s="153"/>
      <c r="AME23" s="153"/>
      <c r="AMF23" s="153"/>
      <c r="AMG23" s="153"/>
      <c r="AMH23" s="153"/>
      <c r="AMI23" s="153"/>
      <c r="AMJ23" s="153"/>
    </row>
    <row r="24" spans="2:1024" s="161" customFormat="1" ht="21.75" customHeight="1">
      <c r="B24" s="162"/>
      <c r="F24" s="162"/>
      <c r="G24" s="162"/>
      <c r="AMD24" s="153"/>
      <c r="AME24" s="153"/>
      <c r="AMF24" s="153"/>
      <c r="AMG24" s="153"/>
      <c r="AMH24" s="153"/>
      <c r="AMI24" s="153"/>
      <c r="AMJ24" s="153"/>
    </row>
    <row r="25" spans="2:1024" s="161" customFormat="1" ht="21.75" customHeight="1">
      <c r="B25" s="162"/>
      <c r="F25" s="162"/>
      <c r="G25" s="162"/>
      <c r="AMD25" s="153"/>
      <c r="AME25" s="153"/>
      <c r="AMF25" s="153"/>
      <c r="AMG25" s="153"/>
      <c r="AMH25" s="153"/>
      <c r="AMI25" s="153"/>
      <c r="AMJ25" s="153"/>
    </row>
    <row r="26" spans="2:1024" s="161" customFormat="1" ht="21.75" customHeight="1">
      <c r="B26" s="162"/>
      <c r="F26" s="162"/>
      <c r="G26" s="162"/>
      <c r="AMD26" s="153"/>
      <c r="AME26" s="153"/>
      <c r="AMF26" s="153"/>
      <c r="AMG26" s="153"/>
      <c r="AMH26" s="153"/>
      <c r="AMI26" s="153"/>
      <c r="AMJ26" s="153"/>
    </row>
    <row r="27" spans="2:1024" s="161" customFormat="1" ht="21.75" customHeight="1">
      <c r="B27" s="162"/>
      <c r="F27" s="162"/>
      <c r="G27" s="162"/>
      <c r="AMD27" s="153"/>
      <c r="AME27" s="153"/>
      <c r="AMF27" s="153"/>
      <c r="AMG27" s="153"/>
      <c r="AMH27" s="153"/>
      <c r="AMI27" s="153"/>
      <c r="AMJ27" s="153"/>
    </row>
    <row r="28" spans="2:1024" s="161" customFormat="1" ht="21.75" customHeight="1">
      <c r="B28" s="162"/>
      <c r="F28" s="162"/>
      <c r="G28" s="162"/>
      <c r="AMD28" s="153"/>
      <c r="AME28" s="153"/>
      <c r="AMF28" s="153"/>
      <c r="AMG28" s="153"/>
      <c r="AMH28" s="153"/>
      <c r="AMI28" s="153"/>
      <c r="AMJ28" s="153"/>
    </row>
    <row r="29" spans="2:1024" s="161" customFormat="1" ht="21.75" customHeight="1">
      <c r="B29" s="162"/>
      <c r="F29" s="162"/>
      <c r="G29" s="162"/>
      <c r="AMD29" s="153"/>
      <c r="AME29" s="153"/>
      <c r="AMF29" s="153"/>
      <c r="AMG29" s="153"/>
      <c r="AMH29" s="153"/>
      <c r="AMI29" s="153"/>
      <c r="AMJ29" s="153"/>
    </row>
    <row r="30" spans="2:1024" s="161" customFormat="1" ht="21.75" customHeight="1">
      <c r="B30" s="162"/>
      <c r="F30" s="162"/>
      <c r="G30" s="162"/>
      <c r="AMD30" s="153"/>
      <c r="AME30" s="153"/>
      <c r="AMF30" s="153"/>
      <c r="AMG30" s="153"/>
      <c r="AMH30" s="153"/>
      <c r="AMI30" s="153"/>
      <c r="AMJ30" s="153"/>
    </row>
    <row r="31" spans="2:1024" s="161" customFormat="1" ht="21.75" customHeight="1">
      <c r="B31" s="162"/>
      <c r="F31" s="162"/>
      <c r="G31" s="162"/>
      <c r="AMD31" s="153"/>
      <c r="AME31" s="153"/>
      <c r="AMF31" s="153"/>
      <c r="AMG31" s="153"/>
      <c r="AMH31" s="153"/>
      <c r="AMI31" s="153"/>
      <c r="AMJ31" s="153"/>
    </row>
    <row r="32" spans="2:1024" s="161" customFormat="1" ht="21.75" customHeight="1">
      <c r="B32" s="162"/>
      <c r="F32" s="162"/>
      <c r="G32" s="162"/>
      <c r="AMD32" s="153"/>
      <c r="AME32" s="153"/>
      <c r="AMF32" s="153"/>
      <c r="AMG32" s="153"/>
      <c r="AMH32" s="153"/>
      <c r="AMI32" s="153"/>
      <c r="AMJ32" s="153"/>
    </row>
    <row r="33" spans="1:1024" s="161" customFormat="1" ht="21.75" customHeight="1">
      <c r="B33" s="162"/>
      <c r="F33" s="162"/>
      <c r="G33" s="162"/>
      <c r="AMD33" s="153"/>
      <c r="AME33" s="153"/>
      <c r="AMF33" s="153"/>
      <c r="AMG33" s="153"/>
      <c r="AMH33" s="153"/>
      <c r="AMI33" s="153"/>
      <c r="AMJ33" s="153"/>
    </row>
    <row r="34" spans="1:1024" s="161" customFormat="1" ht="21.75" customHeight="1">
      <c r="B34" s="162"/>
      <c r="F34" s="162"/>
      <c r="G34" s="162"/>
      <c r="AMD34" s="153"/>
      <c r="AME34" s="153"/>
      <c r="AMF34" s="153"/>
      <c r="AMG34" s="153"/>
      <c r="AMH34" s="153"/>
      <c r="AMI34" s="153"/>
      <c r="AMJ34" s="153"/>
    </row>
    <row r="35" spans="1:1024" ht="23.25" customHeight="1">
      <c r="A35" s="163" t="s">
        <v>110</v>
      </c>
      <c r="B35" s="157" t="e">
        <f>SUM(B8:B34)</f>
        <v>#REF!</v>
      </c>
      <c r="C35" s="163"/>
      <c r="F35" s="162"/>
    </row>
    <row r="36" spans="1:1024" ht="23.25" customHeight="1">
      <c r="F36" s="162"/>
    </row>
    <row r="37" spans="1:1024" ht="23.25" customHeight="1">
      <c r="A37" s="672" t="s">
        <v>117</v>
      </c>
      <c r="B37" s="672"/>
      <c r="C37" s="672"/>
      <c r="D37" s="154"/>
      <c r="E37" s="672" t="s">
        <v>117</v>
      </c>
      <c r="F37" s="672"/>
      <c r="G37" s="672"/>
    </row>
    <row r="38" spans="1:1024" ht="23.25" customHeight="1">
      <c r="A38" s="155" t="s">
        <v>118</v>
      </c>
      <c r="B38" s="673">
        <f ca="1">production!$B1</f>
        <v>45896</v>
      </c>
      <c r="C38" s="673"/>
      <c r="D38" s="155"/>
      <c r="E38" s="155" t="s">
        <v>118</v>
      </c>
      <c r="F38" s="673">
        <f ca="1">B38</f>
        <v>45896</v>
      </c>
      <c r="G38" s="673"/>
    </row>
    <row r="39" spans="1:1024" ht="23.25" customHeight="1">
      <c r="A39" s="155" t="s">
        <v>119</v>
      </c>
      <c r="B39" s="677" t="str">
        <f>production!B4</f>
        <v/>
      </c>
      <c r="C39" s="677"/>
      <c r="D39" s="155"/>
      <c r="E39" s="155" t="s">
        <v>119</v>
      </c>
      <c r="F39" s="678" t="str">
        <f>B39</f>
        <v/>
      </c>
      <c r="G39" s="678"/>
    </row>
    <row r="40" spans="1:1024" ht="23.25" customHeight="1">
      <c r="A40" s="671" t="s">
        <v>120</v>
      </c>
      <c r="B40" s="671" t="s">
        <v>121</v>
      </c>
      <c r="C40" s="671"/>
      <c r="E40" s="671" t="s">
        <v>120</v>
      </c>
      <c r="F40" s="671" t="s">
        <v>121</v>
      </c>
      <c r="G40" s="671"/>
    </row>
    <row r="41" spans="1:1024" ht="23.25" customHeight="1">
      <c r="A41" s="671"/>
      <c r="B41" s="158" t="s">
        <v>122</v>
      </c>
      <c r="C41" s="158" t="s">
        <v>49</v>
      </c>
      <c r="E41" s="671"/>
      <c r="F41" s="158" t="s">
        <v>122</v>
      </c>
      <c r="G41" s="158" t="s">
        <v>49</v>
      </c>
    </row>
    <row r="42" spans="1:1024" ht="23.25" customHeight="1">
      <c r="A42" s="159" t="s">
        <v>124</v>
      </c>
      <c r="B42" s="160">
        <f>production!$D4</f>
        <v>0</v>
      </c>
      <c r="C42" s="160">
        <f>production!$D5</f>
        <v>0</v>
      </c>
      <c r="D42" s="161"/>
      <c r="E42" s="159" t="s">
        <v>124</v>
      </c>
      <c r="F42" s="160">
        <f>B42</f>
        <v>0</v>
      </c>
      <c r="G42" s="160">
        <f>C42</f>
        <v>0</v>
      </c>
    </row>
    <row r="43" spans="1:1024" ht="23.25" customHeight="1">
      <c r="A43" s="159" t="s">
        <v>125</v>
      </c>
      <c r="B43" s="160">
        <f>production!$E4</f>
        <v>0</v>
      </c>
      <c r="C43" s="160">
        <f>production!$E5</f>
        <v>0</v>
      </c>
      <c r="D43" s="161"/>
      <c r="E43" s="159" t="s">
        <v>125</v>
      </c>
      <c r="F43" s="160">
        <f>B43</f>
        <v>0</v>
      </c>
      <c r="G43" s="160">
        <f>C43</f>
        <v>0</v>
      </c>
    </row>
    <row r="44" spans="1:1024" ht="23.25" customHeight="1">
      <c r="A44" s="161"/>
      <c r="B44" s="162"/>
      <c r="C44" s="162"/>
      <c r="D44" s="161"/>
      <c r="E44" s="161"/>
      <c r="F44" s="162"/>
      <c r="G44" s="162"/>
    </row>
    <row r="45" spans="1:1024" ht="23.25" customHeight="1">
      <c r="A45" s="159" t="s">
        <v>126</v>
      </c>
      <c r="B45" s="160">
        <f>production!$H4</f>
        <v>0</v>
      </c>
      <c r="C45" s="160">
        <f>production!$H5</f>
        <v>0</v>
      </c>
      <c r="D45" s="161"/>
      <c r="E45" s="159" t="s">
        <v>126</v>
      </c>
      <c r="F45" s="160">
        <f t="shared" ref="F45:F53" si="0">B45</f>
        <v>0</v>
      </c>
      <c r="G45" s="160">
        <f t="shared" ref="G45:G53" si="1">C45</f>
        <v>0</v>
      </c>
    </row>
    <row r="46" spans="1:1024" ht="23.25" customHeight="1">
      <c r="A46" s="159" t="s">
        <v>127</v>
      </c>
      <c r="B46" s="160">
        <f>production!$J4</f>
        <v>0</v>
      </c>
      <c r="C46" s="160">
        <f>production!$J5</f>
        <v>0</v>
      </c>
      <c r="D46" s="161"/>
      <c r="E46" s="159" t="s">
        <v>127</v>
      </c>
      <c r="F46" s="160">
        <f t="shared" si="0"/>
        <v>0</v>
      </c>
      <c r="G46" s="160">
        <f t="shared" si="1"/>
        <v>0</v>
      </c>
    </row>
    <row r="47" spans="1:1024" ht="23.25" customHeight="1">
      <c r="A47" s="159" t="s">
        <v>128</v>
      </c>
      <c r="B47" s="160">
        <f>production!$K4</f>
        <v>0</v>
      </c>
      <c r="C47" s="160">
        <f>production!$K5</f>
        <v>0</v>
      </c>
      <c r="D47" s="161"/>
      <c r="E47" s="159" t="s">
        <v>128</v>
      </c>
      <c r="F47" s="160">
        <f t="shared" si="0"/>
        <v>0</v>
      </c>
      <c r="G47" s="160">
        <f t="shared" si="1"/>
        <v>0</v>
      </c>
    </row>
    <row r="48" spans="1:1024" ht="23.25" customHeight="1">
      <c r="A48" s="159" t="s">
        <v>129</v>
      </c>
      <c r="B48" s="160">
        <f>production!$L4</f>
        <v>0</v>
      </c>
      <c r="C48" s="160">
        <f>production!$L5</f>
        <v>0</v>
      </c>
      <c r="D48" s="161"/>
      <c r="E48" s="159" t="s">
        <v>129</v>
      </c>
      <c r="F48" s="160">
        <f t="shared" si="0"/>
        <v>0</v>
      </c>
      <c r="G48" s="160">
        <f t="shared" si="1"/>
        <v>0</v>
      </c>
    </row>
    <row r="49" spans="1:7" ht="23.25" customHeight="1">
      <c r="A49" s="159" t="s">
        <v>130</v>
      </c>
      <c r="B49" s="160">
        <f>production!$O4</f>
        <v>0</v>
      </c>
      <c r="C49" s="160">
        <f>production!$O5</f>
        <v>0</v>
      </c>
      <c r="D49" s="161"/>
      <c r="E49" s="159" t="s">
        <v>130</v>
      </c>
      <c r="F49" s="160">
        <f t="shared" si="0"/>
        <v>0</v>
      </c>
      <c r="G49" s="160">
        <f t="shared" si="1"/>
        <v>0</v>
      </c>
    </row>
    <row r="50" spans="1:7" ht="23.25" customHeight="1">
      <c r="A50" s="159" t="s">
        <v>131</v>
      </c>
      <c r="B50" s="160">
        <f>production!$P4</f>
        <v>0</v>
      </c>
      <c r="C50" s="160">
        <f>production!$P5</f>
        <v>0</v>
      </c>
      <c r="D50" s="161"/>
      <c r="E50" s="159" t="s">
        <v>131</v>
      </c>
      <c r="F50" s="160">
        <f t="shared" si="0"/>
        <v>0</v>
      </c>
      <c r="G50" s="160">
        <f t="shared" si="1"/>
        <v>0</v>
      </c>
    </row>
    <row r="51" spans="1:7" ht="23.25" customHeight="1">
      <c r="A51" s="159" t="s">
        <v>132</v>
      </c>
      <c r="B51" s="160">
        <f>production!$Q4</f>
        <v>0</v>
      </c>
      <c r="C51" s="160">
        <f>production!$Q5</f>
        <v>0</v>
      </c>
      <c r="D51" s="161"/>
      <c r="E51" s="159" t="s">
        <v>132</v>
      </c>
      <c r="F51" s="160">
        <f t="shared" si="0"/>
        <v>0</v>
      </c>
      <c r="G51" s="160">
        <f t="shared" si="1"/>
        <v>0</v>
      </c>
    </row>
    <row r="52" spans="1:7" ht="23.25" customHeight="1">
      <c r="A52" s="159" t="s">
        <v>133</v>
      </c>
      <c r="B52" s="160">
        <f>production!$S4</f>
        <v>0</v>
      </c>
      <c r="C52" s="160">
        <f>production!$S5</f>
        <v>0</v>
      </c>
      <c r="D52" s="161"/>
      <c r="E52" s="159" t="s">
        <v>133</v>
      </c>
      <c r="F52" s="160">
        <f t="shared" si="0"/>
        <v>0</v>
      </c>
      <c r="G52" s="160">
        <f t="shared" si="1"/>
        <v>0</v>
      </c>
    </row>
    <row r="53" spans="1:7" ht="23.25" customHeight="1">
      <c r="A53" s="159" t="s">
        <v>134</v>
      </c>
      <c r="B53" s="160">
        <f>production!$T4</f>
        <v>0</v>
      </c>
      <c r="C53" s="160">
        <f>production!$T5</f>
        <v>0</v>
      </c>
      <c r="D53" s="161"/>
      <c r="E53" s="159" t="s">
        <v>134</v>
      </c>
      <c r="F53" s="160">
        <f t="shared" si="0"/>
        <v>0</v>
      </c>
      <c r="G53" s="160">
        <f t="shared" si="1"/>
        <v>0</v>
      </c>
    </row>
    <row r="54" spans="1:7" ht="23.25" customHeight="1">
      <c r="A54" s="161"/>
      <c r="B54" s="162"/>
      <c r="C54" s="162"/>
      <c r="D54" s="161"/>
      <c r="E54" s="161"/>
      <c r="F54" s="162"/>
      <c r="G54" s="162"/>
    </row>
    <row r="55" spans="1:7" ht="23.25" customHeight="1">
      <c r="A55" s="161"/>
      <c r="B55" s="162"/>
      <c r="C55" s="162"/>
      <c r="D55" s="161"/>
      <c r="E55" s="161"/>
      <c r="F55" s="162"/>
      <c r="G55" s="162"/>
    </row>
    <row r="56" spans="1:7" ht="23.25" customHeight="1">
      <c r="A56" s="161"/>
      <c r="B56" s="162"/>
      <c r="C56" s="162"/>
      <c r="D56" s="161"/>
      <c r="E56" s="161"/>
      <c r="F56" s="162"/>
      <c r="G56" s="162"/>
    </row>
    <row r="57" spans="1:7" ht="23.25" customHeight="1">
      <c r="A57" s="159" t="s">
        <v>135</v>
      </c>
      <c r="B57" s="160">
        <f>production!$AA4</f>
        <v>0</v>
      </c>
      <c r="C57" s="160">
        <f>production!$AA5</f>
        <v>0</v>
      </c>
      <c r="D57" s="161"/>
      <c r="E57" s="159" t="s">
        <v>135</v>
      </c>
      <c r="F57" s="160">
        <f t="shared" ref="F57:G60" si="2">B57</f>
        <v>0</v>
      </c>
      <c r="G57" s="160">
        <f t="shared" si="2"/>
        <v>0</v>
      </c>
    </row>
    <row r="58" spans="1:7" ht="23.25" customHeight="1">
      <c r="A58" s="159" t="s">
        <v>136</v>
      </c>
      <c r="B58" s="160">
        <f>production!$AB4</f>
        <v>0</v>
      </c>
      <c r="C58" s="160">
        <f>production!$AB5</f>
        <v>0</v>
      </c>
      <c r="D58" s="161"/>
      <c r="E58" s="159" t="s">
        <v>136</v>
      </c>
      <c r="F58" s="160">
        <f t="shared" si="2"/>
        <v>0</v>
      </c>
      <c r="G58" s="160">
        <f t="shared" si="2"/>
        <v>0</v>
      </c>
    </row>
    <row r="59" spans="1:7" ht="23.25" customHeight="1">
      <c r="A59" s="159" t="s">
        <v>137</v>
      </c>
      <c r="B59" s="160">
        <f>production!$AG4</f>
        <v>0</v>
      </c>
      <c r="C59" s="160">
        <f>production!$AG5</f>
        <v>0</v>
      </c>
      <c r="D59" s="161"/>
      <c r="E59" s="159" t="s">
        <v>137</v>
      </c>
      <c r="F59" s="160">
        <f t="shared" si="2"/>
        <v>0</v>
      </c>
      <c r="G59" s="160">
        <f t="shared" si="2"/>
        <v>0</v>
      </c>
    </row>
    <row r="60" spans="1:7" ht="23.25" customHeight="1">
      <c r="A60" s="159" t="s">
        <v>138</v>
      </c>
      <c r="B60" s="160">
        <f>production!$AH4</f>
        <v>0</v>
      </c>
      <c r="C60" s="160">
        <f>production!$AH5</f>
        <v>0</v>
      </c>
      <c r="D60" s="161"/>
      <c r="E60" s="159" t="s">
        <v>138</v>
      </c>
      <c r="F60" s="160">
        <f t="shared" si="2"/>
        <v>0</v>
      </c>
      <c r="G60" s="160">
        <f t="shared" si="2"/>
        <v>0</v>
      </c>
    </row>
    <row r="61" spans="1:7" ht="23.25" customHeight="1">
      <c r="A61" s="161"/>
      <c r="B61" s="162"/>
      <c r="C61" s="162"/>
      <c r="D61" s="161"/>
      <c r="E61" s="161"/>
      <c r="F61" s="162"/>
      <c r="G61" s="162"/>
    </row>
    <row r="62" spans="1:7" ht="23.25" customHeight="1">
      <c r="A62" s="161"/>
      <c r="B62" s="162"/>
      <c r="C62" s="162"/>
      <c r="D62" s="161"/>
      <c r="E62" s="161"/>
      <c r="F62" s="162"/>
      <c r="G62" s="162"/>
    </row>
    <row r="63" spans="1:7" ht="23.25" customHeight="1">
      <c r="A63" s="159" t="s">
        <v>139</v>
      </c>
      <c r="B63" s="160">
        <f>production!$AV4</f>
        <v>0</v>
      </c>
      <c r="C63" s="160">
        <f>production!$AV5</f>
        <v>0</v>
      </c>
      <c r="D63" s="161"/>
      <c r="E63" s="159" t="s">
        <v>139</v>
      </c>
      <c r="F63" s="160">
        <f>B63</f>
        <v>0</v>
      </c>
      <c r="G63" s="160">
        <f>C63</f>
        <v>0</v>
      </c>
    </row>
    <row r="64" spans="1:7" ht="23.25" customHeight="1">
      <c r="A64" s="159" t="s">
        <v>140</v>
      </c>
      <c r="B64" s="160">
        <f>production!$AW4</f>
        <v>0</v>
      </c>
      <c r="C64" s="160">
        <f>production!$AW5</f>
        <v>0</v>
      </c>
      <c r="D64" s="161"/>
      <c r="E64" s="159" t="s">
        <v>140</v>
      </c>
      <c r="F64" s="160">
        <f>B64</f>
        <v>0</v>
      </c>
      <c r="G64" s="160">
        <f>C64</f>
        <v>0</v>
      </c>
    </row>
    <row r="65" spans="1:7" ht="23.25" customHeight="1">
      <c r="A65" s="161"/>
      <c r="B65" s="162"/>
      <c r="C65" s="162"/>
      <c r="D65" s="161"/>
      <c r="E65" s="161"/>
      <c r="F65" s="162"/>
      <c r="G65" s="162"/>
    </row>
    <row r="66" spans="1:7" ht="23.25" customHeight="1">
      <c r="A66" s="164" t="s">
        <v>17</v>
      </c>
      <c r="B66" s="165">
        <f>production!BB4</f>
        <v>0</v>
      </c>
      <c r="C66" s="165">
        <f>production!BC5</f>
        <v>0</v>
      </c>
      <c r="D66" s="161"/>
      <c r="E66" s="164" t="s">
        <v>17</v>
      </c>
      <c r="F66" s="165">
        <f>B66</f>
        <v>0</v>
      </c>
      <c r="G66" s="165">
        <f>C66</f>
        <v>0</v>
      </c>
    </row>
    <row r="67" spans="1:7" ht="23.25" customHeight="1">
      <c r="A67" s="164" t="s">
        <v>18</v>
      </c>
      <c r="B67" s="165">
        <f>production!BC4</f>
        <v>0</v>
      </c>
      <c r="C67" s="165">
        <f>production!BE5</f>
        <v>0</v>
      </c>
      <c r="D67" s="161"/>
      <c r="E67" s="164" t="s">
        <v>18</v>
      </c>
      <c r="F67" s="165">
        <f>B67</f>
        <v>0</v>
      </c>
      <c r="G67" s="165">
        <f>C67</f>
        <v>0</v>
      </c>
    </row>
    <row r="68" spans="1:7" ht="23.25" customHeight="1">
      <c r="A68" s="161"/>
      <c r="B68" s="162"/>
      <c r="C68" s="162"/>
      <c r="D68" s="161"/>
      <c r="E68" s="161"/>
      <c r="F68" s="162"/>
      <c r="G68" s="162"/>
    </row>
    <row r="69" spans="1:7" ht="23.25" customHeight="1">
      <c r="A69" s="163" t="s">
        <v>110</v>
      </c>
      <c r="B69" s="166">
        <f>SUM(B42:B68)</f>
        <v>0</v>
      </c>
      <c r="C69" s="166">
        <f>SUM(C42:C68)</f>
        <v>0</v>
      </c>
      <c r="E69" s="163" t="s">
        <v>110</v>
      </c>
      <c r="F69" s="160">
        <f>B69</f>
        <v>0</v>
      </c>
      <c r="G69" s="160">
        <f>C69</f>
        <v>0</v>
      </c>
    </row>
    <row r="70" spans="1:7" ht="23.25" customHeight="1">
      <c r="A70" s="672" t="s">
        <v>117</v>
      </c>
      <c r="B70" s="672"/>
      <c r="C70" s="672"/>
      <c r="D70" s="154"/>
      <c r="E70" s="676" t="s">
        <v>117</v>
      </c>
      <c r="F70" s="676"/>
      <c r="G70" s="676"/>
    </row>
    <row r="71" spans="1:7" ht="23.25" customHeight="1">
      <c r="A71" s="155" t="s">
        <v>118</v>
      </c>
      <c r="B71" s="673">
        <f ca="1">production!$B1</f>
        <v>45896</v>
      </c>
      <c r="C71" s="673"/>
      <c r="D71" s="155"/>
      <c r="E71" s="155" t="s">
        <v>118</v>
      </c>
      <c r="F71" s="673">
        <f ca="1">B71</f>
        <v>45896</v>
      </c>
      <c r="G71" s="673"/>
    </row>
    <row r="72" spans="1:7" ht="23.25" customHeight="1">
      <c r="A72" s="155" t="s">
        <v>119</v>
      </c>
      <c r="B72" s="677" t="str">
        <f>production!B6</f>
        <v/>
      </c>
      <c r="C72" s="677"/>
      <c r="D72" s="155"/>
      <c r="E72" s="155" t="s">
        <v>119</v>
      </c>
      <c r="F72" s="678" t="str">
        <f>B72</f>
        <v/>
      </c>
      <c r="G72" s="678"/>
    </row>
    <row r="73" spans="1:7" ht="23.25" customHeight="1">
      <c r="A73" s="671" t="s">
        <v>120</v>
      </c>
      <c r="B73" s="671" t="s">
        <v>121</v>
      </c>
      <c r="C73" s="671"/>
      <c r="E73" s="671" t="s">
        <v>120</v>
      </c>
      <c r="F73" s="671" t="s">
        <v>121</v>
      </c>
      <c r="G73" s="671"/>
    </row>
    <row r="74" spans="1:7" ht="23.25" customHeight="1">
      <c r="A74" s="671"/>
      <c r="B74" s="158" t="s">
        <v>122</v>
      </c>
      <c r="C74" s="158" t="s">
        <v>123</v>
      </c>
      <c r="E74" s="671"/>
      <c r="F74" s="158" t="s">
        <v>122</v>
      </c>
      <c r="G74" s="158" t="s">
        <v>123</v>
      </c>
    </row>
    <row r="75" spans="1:7" ht="23.25" customHeight="1">
      <c r="A75" s="159" t="s">
        <v>124</v>
      </c>
      <c r="B75" s="160">
        <f>production!$D6</f>
        <v>0</v>
      </c>
      <c r="C75" s="159"/>
      <c r="D75" s="161"/>
      <c r="E75" s="159" t="s">
        <v>124</v>
      </c>
      <c r="F75" s="160">
        <f t="shared" ref="F75:F86" si="3">B75</f>
        <v>0</v>
      </c>
      <c r="G75" s="160"/>
    </row>
    <row r="76" spans="1:7" ht="23.25" customHeight="1">
      <c r="A76" s="167" t="s">
        <v>141</v>
      </c>
      <c r="B76" s="160">
        <f>production!F6</f>
        <v>0</v>
      </c>
      <c r="C76" s="159"/>
      <c r="D76" s="161"/>
      <c r="E76" s="167" t="s">
        <v>141</v>
      </c>
      <c r="F76" s="160">
        <f t="shared" si="3"/>
        <v>0</v>
      </c>
      <c r="G76" s="160"/>
    </row>
    <row r="77" spans="1:7" ht="23.25" customHeight="1">
      <c r="A77" s="159" t="s">
        <v>142</v>
      </c>
      <c r="B77" s="160">
        <f>production!$G6</f>
        <v>0</v>
      </c>
      <c r="C77" s="159"/>
      <c r="D77" s="161"/>
      <c r="E77" s="159" t="s">
        <v>142</v>
      </c>
      <c r="F77" s="160">
        <f t="shared" si="3"/>
        <v>0</v>
      </c>
      <c r="G77" s="160"/>
    </row>
    <row r="78" spans="1:7" ht="23.25" customHeight="1">
      <c r="A78" s="159" t="s">
        <v>126</v>
      </c>
      <c r="B78" s="160">
        <f>production!$H6</f>
        <v>0</v>
      </c>
      <c r="C78" s="159"/>
      <c r="D78" s="161"/>
      <c r="E78" s="159" t="s">
        <v>126</v>
      </c>
      <c r="F78" s="160">
        <f t="shared" si="3"/>
        <v>0</v>
      </c>
      <c r="G78" s="160"/>
    </row>
    <row r="79" spans="1:7" ht="23.25" customHeight="1">
      <c r="A79" s="159" t="s">
        <v>127</v>
      </c>
      <c r="B79" s="160">
        <f>production!$J6</f>
        <v>0</v>
      </c>
      <c r="C79" s="159"/>
      <c r="D79" s="161"/>
      <c r="E79" s="159" t="s">
        <v>127</v>
      </c>
      <c r="F79" s="160">
        <f t="shared" si="3"/>
        <v>0</v>
      </c>
      <c r="G79" s="160"/>
    </row>
    <row r="80" spans="1:7" ht="23.25" customHeight="1">
      <c r="A80" s="159" t="s">
        <v>128</v>
      </c>
      <c r="B80" s="160">
        <f>production!$K6</f>
        <v>0</v>
      </c>
      <c r="C80" s="159"/>
      <c r="D80" s="161"/>
      <c r="E80" s="159" t="s">
        <v>128</v>
      </c>
      <c r="F80" s="160">
        <f t="shared" si="3"/>
        <v>0</v>
      </c>
      <c r="G80" s="160"/>
    </row>
    <row r="81" spans="1:7" ht="23.25" customHeight="1">
      <c r="A81" s="159" t="s">
        <v>129</v>
      </c>
      <c r="B81" s="160">
        <f>production!$L6</f>
        <v>0</v>
      </c>
      <c r="C81" s="159"/>
      <c r="D81" s="161"/>
      <c r="E81" s="159" t="s">
        <v>129</v>
      </c>
      <c r="F81" s="160">
        <f t="shared" si="3"/>
        <v>0</v>
      </c>
      <c r="G81" s="160"/>
    </row>
    <row r="82" spans="1:7" ht="23.25" customHeight="1">
      <c r="A82" s="159" t="s">
        <v>130</v>
      </c>
      <c r="B82" s="160">
        <f>production!$O6</f>
        <v>0</v>
      </c>
      <c r="C82" s="159"/>
      <c r="D82" s="161"/>
      <c r="E82" s="159" t="s">
        <v>130</v>
      </c>
      <c r="F82" s="160">
        <f t="shared" si="3"/>
        <v>0</v>
      </c>
      <c r="G82" s="160"/>
    </row>
    <row r="83" spans="1:7" ht="23.25" customHeight="1">
      <c r="A83" s="159" t="s">
        <v>131</v>
      </c>
      <c r="B83" s="160">
        <f>production!$P6</f>
        <v>0</v>
      </c>
      <c r="C83" s="159"/>
      <c r="D83" s="161"/>
      <c r="E83" s="159" t="s">
        <v>131</v>
      </c>
      <c r="F83" s="160">
        <f t="shared" si="3"/>
        <v>0</v>
      </c>
      <c r="G83" s="160"/>
    </row>
    <row r="84" spans="1:7" ht="23.25" customHeight="1">
      <c r="A84" s="159" t="s">
        <v>132</v>
      </c>
      <c r="B84" s="160">
        <f>production!$Q6</f>
        <v>0</v>
      </c>
      <c r="C84" s="159"/>
      <c r="D84" s="161"/>
      <c r="E84" s="159" t="s">
        <v>132</v>
      </c>
      <c r="F84" s="160">
        <f t="shared" si="3"/>
        <v>0</v>
      </c>
      <c r="G84" s="160"/>
    </row>
    <row r="85" spans="1:7" ht="23.25" customHeight="1">
      <c r="A85" s="159" t="s">
        <v>133</v>
      </c>
      <c r="B85" s="160">
        <f>production!$S6</f>
        <v>0</v>
      </c>
      <c r="C85" s="159"/>
      <c r="D85" s="161"/>
      <c r="E85" s="159" t="s">
        <v>133</v>
      </c>
      <c r="F85" s="160">
        <f t="shared" si="3"/>
        <v>0</v>
      </c>
      <c r="G85" s="160"/>
    </row>
    <row r="86" spans="1:7" ht="23.25" customHeight="1">
      <c r="A86" s="159" t="s">
        <v>134</v>
      </c>
      <c r="B86" s="160">
        <f>production!$T6</f>
        <v>0</v>
      </c>
      <c r="C86" s="159"/>
      <c r="D86" s="161"/>
      <c r="E86" s="159" t="s">
        <v>134</v>
      </c>
      <c r="F86" s="160">
        <f t="shared" si="3"/>
        <v>0</v>
      </c>
      <c r="G86" s="160"/>
    </row>
    <row r="87" spans="1:7" ht="23.25" customHeight="1">
      <c r="A87" s="161"/>
      <c r="B87" s="162"/>
      <c r="C87" s="161"/>
      <c r="D87" s="161"/>
      <c r="E87" s="161"/>
      <c r="F87" s="162"/>
      <c r="G87" s="162"/>
    </row>
    <row r="88" spans="1:7" ht="23.25" customHeight="1">
      <c r="A88" s="161"/>
      <c r="B88" s="162"/>
      <c r="C88" s="161"/>
      <c r="D88" s="161"/>
      <c r="E88" s="161"/>
      <c r="F88" s="162"/>
      <c r="G88" s="162"/>
    </row>
    <row r="89" spans="1:7" ht="23.25" customHeight="1">
      <c r="A89" s="161"/>
      <c r="B89" s="162"/>
      <c r="C89" s="161"/>
      <c r="D89" s="161"/>
      <c r="E89" s="161"/>
      <c r="F89" s="162"/>
      <c r="G89" s="162"/>
    </row>
    <row r="90" spans="1:7" ht="23.25" customHeight="1">
      <c r="A90" s="159" t="s">
        <v>135</v>
      </c>
      <c r="B90" s="160">
        <f>production!$AA6</f>
        <v>0</v>
      </c>
      <c r="C90" s="159"/>
      <c r="D90" s="161"/>
      <c r="E90" s="159" t="s">
        <v>135</v>
      </c>
      <c r="F90" s="160">
        <f>B90</f>
        <v>0</v>
      </c>
      <c r="G90" s="160"/>
    </row>
    <row r="91" spans="1:7" ht="23.25" customHeight="1">
      <c r="A91" s="159" t="s">
        <v>136</v>
      </c>
      <c r="B91" s="160">
        <f>production!$AB6</f>
        <v>0</v>
      </c>
      <c r="C91" s="159"/>
      <c r="D91" s="161"/>
      <c r="E91" s="159" t="s">
        <v>136</v>
      </c>
      <c r="F91" s="160">
        <f>B91</f>
        <v>0</v>
      </c>
      <c r="G91" s="160"/>
    </row>
    <row r="92" spans="1:7" ht="23.25" customHeight="1">
      <c r="A92" s="159" t="s">
        <v>137</v>
      </c>
      <c r="B92" s="160">
        <f>production!$AG6</f>
        <v>0</v>
      </c>
      <c r="C92" s="159"/>
      <c r="D92" s="161"/>
      <c r="E92" s="159" t="s">
        <v>137</v>
      </c>
      <c r="F92" s="160">
        <f>B92</f>
        <v>0</v>
      </c>
      <c r="G92" s="160"/>
    </row>
    <row r="93" spans="1:7" ht="23.25" customHeight="1">
      <c r="A93" s="159" t="s">
        <v>138</v>
      </c>
      <c r="B93" s="160">
        <f>production!$AH6</f>
        <v>0</v>
      </c>
      <c r="C93" s="159"/>
      <c r="D93" s="161"/>
      <c r="E93" s="159" t="s">
        <v>138</v>
      </c>
      <c r="F93" s="160">
        <f>B93</f>
        <v>0</v>
      </c>
      <c r="G93" s="160"/>
    </row>
    <row r="94" spans="1:7" ht="23.25" customHeight="1">
      <c r="A94" s="161"/>
      <c r="B94" s="162"/>
      <c r="C94" s="161"/>
      <c r="D94" s="161"/>
      <c r="E94" s="161"/>
      <c r="F94" s="162"/>
      <c r="G94" s="162"/>
    </row>
    <row r="95" spans="1:7" ht="23.25" customHeight="1">
      <c r="A95" s="161"/>
      <c r="B95" s="162"/>
      <c r="C95" s="161"/>
      <c r="D95" s="161"/>
      <c r="E95" s="161"/>
      <c r="F95" s="162"/>
      <c r="G95" s="162"/>
    </row>
    <row r="96" spans="1:7" ht="23.25" customHeight="1">
      <c r="A96" s="159" t="s">
        <v>139</v>
      </c>
      <c r="B96" s="160">
        <f>production!$AV6</f>
        <v>0</v>
      </c>
      <c r="C96" s="159"/>
      <c r="D96" s="161"/>
      <c r="E96" s="159" t="s">
        <v>139</v>
      </c>
      <c r="F96" s="160">
        <f>B96</f>
        <v>0</v>
      </c>
      <c r="G96" s="160"/>
    </row>
    <row r="97" spans="1:7" ht="23.25" customHeight="1">
      <c r="A97" s="159" t="s">
        <v>140</v>
      </c>
      <c r="B97" s="160">
        <f>production!$AW6</f>
        <v>0</v>
      </c>
      <c r="C97" s="159"/>
      <c r="D97" s="161"/>
      <c r="E97" s="159" t="s">
        <v>140</v>
      </c>
      <c r="F97" s="160">
        <f>B97</f>
        <v>0</v>
      </c>
      <c r="G97" s="160"/>
    </row>
    <row r="98" spans="1:7" ht="23.25" customHeight="1">
      <c r="A98" s="161"/>
      <c r="B98" s="162"/>
      <c r="C98" s="161"/>
      <c r="D98" s="161"/>
      <c r="E98" s="161"/>
      <c r="F98" s="162"/>
      <c r="G98" s="162"/>
    </row>
    <row r="99" spans="1:7" ht="23.25" customHeight="1">
      <c r="A99" s="164" t="s">
        <v>17</v>
      </c>
      <c r="B99" s="165">
        <f>production!BB6</f>
        <v>0</v>
      </c>
      <c r="C99" s="165"/>
      <c r="D99" s="161"/>
      <c r="E99" s="164" t="s">
        <v>17</v>
      </c>
      <c r="F99" s="165">
        <f>B99</f>
        <v>0</v>
      </c>
      <c r="G99" s="165">
        <f>C99</f>
        <v>0</v>
      </c>
    </row>
    <row r="100" spans="1:7" ht="23.25" customHeight="1">
      <c r="A100" s="164" t="s">
        <v>18</v>
      </c>
      <c r="B100" s="165">
        <f>production!BC6</f>
        <v>0</v>
      </c>
      <c r="C100" s="165"/>
      <c r="D100" s="161"/>
      <c r="E100" s="164" t="s">
        <v>18</v>
      </c>
      <c r="F100" s="165">
        <f>B100</f>
        <v>0</v>
      </c>
      <c r="G100" s="165">
        <f>C100</f>
        <v>0</v>
      </c>
    </row>
    <row r="101" spans="1:7" ht="23.25" customHeight="1">
      <c r="A101" s="161"/>
      <c r="B101" s="162"/>
      <c r="C101" s="161"/>
      <c r="D101" s="161"/>
      <c r="E101" s="161"/>
      <c r="F101" s="162"/>
      <c r="G101" s="162"/>
    </row>
    <row r="102" spans="1:7" ht="23.25" customHeight="1">
      <c r="A102" s="163" t="s">
        <v>110</v>
      </c>
      <c r="B102" s="166">
        <f>SUM(B75:B101)</f>
        <v>0</v>
      </c>
      <c r="C102" s="163"/>
      <c r="E102" s="163" t="s">
        <v>110</v>
      </c>
      <c r="F102" s="160">
        <f>B102</f>
        <v>0</v>
      </c>
      <c r="G102" s="157"/>
    </row>
    <row r="103" spans="1:7" ht="24" customHeight="1">
      <c r="A103" s="672" t="s">
        <v>117</v>
      </c>
      <c r="B103" s="672"/>
      <c r="C103" s="672"/>
      <c r="D103" s="154"/>
      <c r="E103" s="672" t="s">
        <v>117</v>
      </c>
      <c r="F103" s="672"/>
      <c r="G103" s="672"/>
    </row>
    <row r="104" spans="1:7" ht="24" customHeight="1">
      <c r="A104" s="155"/>
      <c r="B104" s="156"/>
      <c r="C104" s="155"/>
      <c r="D104" s="155"/>
      <c r="E104" s="155"/>
      <c r="F104" s="156"/>
      <c r="G104" s="156"/>
    </row>
    <row r="105" spans="1:7" ht="21.75" customHeight="1">
      <c r="A105" s="155" t="s">
        <v>118</v>
      </c>
      <c r="B105" s="673">
        <f ca="1">production!$B1</f>
        <v>45896</v>
      </c>
      <c r="C105" s="673"/>
      <c r="D105" s="155"/>
      <c r="E105" s="155" t="s">
        <v>118</v>
      </c>
      <c r="F105" s="673">
        <f ca="1">B105</f>
        <v>45896</v>
      </c>
      <c r="G105" s="673"/>
    </row>
    <row r="106" spans="1:7" ht="21.75" customHeight="1">
      <c r="A106" s="155" t="s">
        <v>119</v>
      </c>
      <c r="B106" s="670" t="str">
        <f>production!B7</f>
        <v/>
      </c>
      <c r="C106" s="670"/>
      <c r="D106" s="155"/>
      <c r="E106" s="155" t="s">
        <v>119</v>
      </c>
      <c r="F106" s="670" t="str">
        <f>production!B7</f>
        <v/>
      </c>
      <c r="G106" s="670"/>
    </row>
    <row r="108" spans="1:7" ht="21.75" customHeight="1">
      <c r="A108" s="671" t="s">
        <v>120</v>
      </c>
      <c r="B108" s="671" t="s">
        <v>121</v>
      </c>
      <c r="C108" s="671"/>
      <c r="E108" s="671" t="s">
        <v>120</v>
      </c>
      <c r="F108" s="671" t="s">
        <v>121</v>
      </c>
      <c r="G108" s="671"/>
    </row>
    <row r="109" spans="1:7" ht="21.75" customHeight="1">
      <c r="A109" s="671"/>
      <c r="B109" s="158" t="s">
        <v>122</v>
      </c>
      <c r="C109" s="158" t="s">
        <v>123</v>
      </c>
      <c r="E109" s="671"/>
      <c r="F109" s="158" t="s">
        <v>122</v>
      </c>
      <c r="G109" s="158" t="s">
        <v>123</v>
      </c>
    </row>
    <row r="110" spans="1:7" ht="21.75" customHeight="1">
      <c r="A110" s="159" t="s">
        <v>124</v>
      </c>
      <c r="B110" s="160">
        <f>production!$D7</f>
        <v>0</v>
      </c>
      <c r="C110" s="159"/>
      <c r="D110" s="161"/>
      <c r="E110" s="159" t="s">
        <v>124</v>
      </c>
      <c r="F110" s="160">
        <f>B110</f>
        <v>0</v>
      </c>
      <c r="G110" s="160"/>
    </row>
    <row r="111" spans="1:7" ht="21.75" customHeight="1">
      <c r="A111" s="159" t="s">
        <v>125</v>
      </c>
      <c r="B111" s="160">
        <f>production!$E7</f>
        <v>0</v>
      </c>
      <c r="C111" s="159"/>
      <c r="D111" s="161"/>
      <c r="E111" s="159" t="s">
        <v>125</v>
      </c>
      <c r="F111" s="160">
        <f>B111</f>
        <v>0</v>
      </c>
      <c r="G111" s="160"/>
    </row>
    <row r="112" spans="1:7" ht="21.75" customHeight="1">
      <c r="A112" s="161"/>
      <c r="B112" s="162"/>
      <c r="C112" s="161"/>
      <c r="D112" s="161"/>
      <c r="E112" s="161"/>
      <c r="F112" s="162"/>
      <c r="G112" s="162"/>
    </row>
    <row r="113" spans="1:7" ht="21.75" customHeight="1">
      <c r="A113" s="159" t="s">
        <v>126</v>
      </c>
      <c r="B113" s="160">
        <f>production!$H7</f>
        <v>0</v>
      </c>
      <c r="C113" s="159"/>
      <c r="D113" s="161"/>
      <c r="E113" s="159" t="s">
        <v>126</v>
      </c>
      <c r="F113" s="160">
        <f t="shared" ref="F113:F121" si="4">B113</f>
        <v>0</v>
      </c>
      <c r="G113" s="160"/>
    </row>
    <row r="114" spans="1:7" ht="21.75" customHeight="1">
      <c r="A114" s="159" t="s">
        <v>127</v>
      </c>
      <c r="B114" s="160">
        <f>production!$J7</f>
        <v>0</v>
      </c>
      <c r="C114" s="159"/>
      <c r="D114" s="161"/>
      <c r="E114" s="159" t="s">
        <v>127</v>
      </c>
      <c r="F114" s="160">
        <f t="shared" si="4"/>
        <v>0</v>
      </c>
      <c r="G114" s="160"/>
    </row>
    <row r="115" spans="1:7" ht="21.75" customHeight="1">
      <c r="A115" s="159" t="s">
        <v>128</v>
      </c>
      <c r="B115" s="160">
        <f>production!$K7</f>
        <v>0</v>
      </c>
      <c r="C115" s="159"/>
      <c r="D115" s="161"/>
      <c r="E115" s="159" t="s">
        <v>128</v>
      </c>
      <c r="F115" s="160">
        <f t="shared" si="4"/>
        <v>0</v>
      </c>
      <c r="G115" s="160"/>
    </row>
    <row r="116" spans="1:7" ht="21.75" customHeight="1">
      <c r="A116" s="159" t="s">
        <v>129</v>
      </c>
      <c r="B116" s="160">
        <f>production!$L7</f>
        <v>0</v>
      </c>
      <c r="C116" s="159"/>
      <c r="D116" s="161"/>
      <c r="E116" s="159" t="s">
        <v>129</v>
      </c>
      <c r="F116" s="160">
        <f t="shared" si="4"/>
        <v>0</v>
      </c>
      <c r="G116" s="160"/>
    </row>
    <row r="117" spans="1:7" ht="21.75" customHeight="1">
      <c r="A117" s="159" t="s">
        <v>130</v>
      </c>
      <c r="B117" s="160">
        <f>production!$O7</f>
        <v>0</v>
      </c>
      <c r="C117" s="159"/>
      <c r="D117" s="161"/>
      <c r="E117" s="159" t="s">
        <v>130</v>
      </c>
      <c r="F117" s="160">
        <f t="shared" si="4"/>
        <v>0</v>
      </c>
      <c r="G117" s="160"/>
    </row>
    <row r="118" spans="1:7" ht="21.75" customHeight="1">
      <c r="A118" s="159" t="s">
        <v>131</v>
      </c>
      <c r="B118" s="160">
        <f>production!$P7</f>
        <v>0</v>
      </c>
      <c r="C118" s="159"/>
      <c r="D118" s="161"/>
      <c r="E118" s="159" t="s">
        <v>131</v>
      </c>
      <c r="F118" s="160">
        <f t="shared" si="4"/>
        <v>0</v>
      </c>
      <c r="G118" s="160"/>
    </row>
    <row r="119" spans="1:7" ht="21.75" customHeight="1">
      <c r="A119" s="159" t="s">
        <v>132</v>
      </c>
      <c r="B119" s="160">
        <f>production!$Q7</f>
        <v>0</v>
      </c>
      <c r="C119" s="159"/>
      <c r="D119" s="161"/>
      <c r="E119" s="159" t="s">
        <v>132</v>
      </c>
      <c r="F119" s="160">
        <f t="shared" si="4"/>
        <v>0</v>
      </c>
      <c r="G119" s="160"/>
    </row>
    <row r="120" spans="1:7" ht="21.75" customHeight="1">
      <c r="A120" s="159" t="s">
        <v>133</v>
      </c>
      <c r="B120" s="160">
        <f>production!$S7</f>
        <v>0</v>
      </c>
      <c r="C120" s="159"/>
      <c r="D120" s="161"/>
      <c r="E120" s="159" t="s">
        <v>133</v>
      </c>
      <c r="F120" s="160">
        <f t="shared" si="4"/>
        <v>0</v>
      </c>
      <c r="G120" s="160"/>
    </row>
    <row r="121" spans="1:7" ht="21.75" customHeight="1">
      <c r="A121" s="159" t="s">
        <v>134</v>
      </c>
      <c r="B121" s="160">
        <f>production!$T7</f>
        <v>0</v>
      </c>
      <c r="C121" s="159"/>
      <c r="D121" s="161"/>
      <c r="E121" s="159" t="s">
        <v>134</v>
      </c>
      <c r="F121" s="160">
        <f t="shared" si="4"/>
        <v>0</v>
      </c>
      <c r="G121" s="160"/>
    </row>
    <row r="122" spans="1:7" ht="21.75" customHeight="1">
      <c r="A122" s="161"/>
      <c r="B122" s="162"/>
      <c r="C122" s="161"/>
      <c r="D122" s="161"/>
      <c r="E122" s="161"/>
      <c r="F122" s="162"/>
      <c r="G122" s="162"/>
    </row>
    <row r="123" spans="1:7" ht="21.75" customHeight="1">
      <c r="A123" s="161"/>
      <c r="B123" s="162"/>
      <c r="C123" s="161"/>
      <c r="D123" s="161"/>
      <c r="E123" s="161"/>
      <c r="F123" s="162"/>
      <c r="G123" s="162"/>
    </row>
    <row r="124" spans="1:7" ht="21.75" customHeight="1">
      <c r="A124" s="161"/>
      <c r="B124" s="162"/>
      <c r="C124" s="161"/>
      <c r="D124" s="161"/>
      <c r="E124" s="161"/>
      <c r="F124" s="162"/>
      <c r="G124" s="162"/>
    </row>
    <row r="125" spans="1:7" ht="21.75" customHeight="1">
      <c r="A125" s="159" t="s">
        <v>135</v>
      </c>
      <c r="B125" s="160">
        <f>production!$AA7</f>
        <v>0</v>
      </c>
      <c r="C125" s="159"/>
      <c r="D125" s="161"/>
      <c r="E125" s="159" t="s">
        <v>135</v>
      </c>
      <c r="F125" s="160">
        <f>B125</f>
        <v>0</v>
      </c>
      <c r="G125" s="160"/>
    </row>
    <row r="126" spans="1:7" ht="21.75" customHeight="1">
      <c r="A126" s="159" t="s">
        <v>136</v>
      </c>
      <c r="B126" s="160">
        <f>production!$AB7</f>
        <v>0</v>
      </c>
      <c r="C126" s="159"/>
      <c r="D126" s="161"/>
      <c r="E126" s="159" t="s">
        <v>136</v>
      </c>
      <c r="F126" s="160">
        <f>B126</f>
        <v>0</v>
      </c>
      <c r="G126" s="160"/>
    </row>
    <row r="127" spans="1:7" ht="21.75" customHeight="1">
      <c r="A127" s="159" t="s">
        <v>137</v>
      </c>
      <c r="B127" s="160">
        <f>production!$AG7</f>
        <v>0</v>
      </c>
      <c r="C127" s="159"/>
      <c r="D127" s="161"/>
      <c r="E127" s="159" t="s">
        <v>137</v>
      </c>
      <c r="F127" s="160">
        <f>B127</f>
        <v>0</v>
      </c>
      <c r="G127" s="160"/>
    </row>
    <row r="128" spans="1:7" ht="21.75" customHeight="1">
      <c r="A128" s="159" t="s">
        <v>138</v>
      </c>
      <c r="B128" s="160">
        <f>production!$AH7</f>
        <v>0</v>
      </c>
      <c r="C128" s="159"/>
      <c r="D128" s="161"/>
      <c r="E128" s="159" t="s">
        <v>138</v>
      </c>
      <c r="F128" s="160">
        <f>B128</f>
        <v>0</v>
      </c>
      <c r="G128" s="160"/>
    </row>
    <row r="129" spans="1:7" ht="21.75" customHeight="1">
      <c r="A129" s="161"/>
      <c r="B129" s="162"/>
      <c r="C129" s="161"/>
      <c r="D129" s="161"/>
      <c r="E129" s="161"/>
      <c r="F129" s="162"/>
      <c r="G129" s="162"/>
    </row>
    <row r="130" spans="1:7" ht="21.75" customHeight="1">
      <c r="A130" s="161"/>
      <c r="B130" s="162"/>
      <c r="C130" s="161"/>
      <c r="D130" s="161"/>
      <c r="E130" s="161"/>
      <c r="F130" s="162"/>
      <c r="G130" s="162"/>
    </row>
    <row r="131" spans="1:7" ht="21.75" customHeight="1">
      <c r="A131" s="159" t="s">
        <v>139</v>
      </c>
      <c r="B131" s="160">
        <f>production!$AV7</f>
        <v>0</v>
      </c>
      <c r="C131" s="159"/>
      <c r="D131" s="161"/>
      <c r="E131" s="159" t="s">
        <v>139</v>
      </c>
      <c r="F131" s="160">
        <f>B131</f>
        <v>0</v>
      </c>
      <c r="G131" s="160"/>
    </row>
    <row r="132" spans="1:7" ht="21.75" customHeight="1">
      <c r="A132" s="159" t="s">
        <v>140</v>
      </c>
      <c r="B132" s="160">
        <f>production!$AW7</f>
        <v>0</v>
      </c>
      <c r="C132" s="159"/>
      <c r="D132" s="161"/>
      <c r="E132" s="159" t="s">
        <v>140</v>
      </c>
      <c r="F132" s="160">
        <f>B132</f>
        <v>0</v>
      </c>
      <c r="G132" s="160"/>
    </row>
    <row r="133" spans="1:7" ht="21.75" customHeight="1">
      <c r="A133" s="161"/>
      <c r="B133" s="162"/>
      <c r="C133" s="161"/>
      <c r="D133" s="161"/>
      <c r="E133" s="161"/>
      <c r="F133" s="162"/>
      <c r="G133" s="162"/>
    </row>
    <row r="134" spans="1:7" ht="21.75" customHeight="1">
      <c r="A134" s="164" t="s">
        <v>17</v>
      </c>
      <c r="B134" s="165">
        <f>production!BB7</f>
        <v>0</v>
      </c>
      <c r="C134" s="165"/>
      <c r="D134" s="161"/>
      <c r="E134" s="164" t="s">
        <v>17</v>
      </c>
      <c r="F134" s="165">
        <f>B134</f>
        <v>0</v>
      </c>
      <c r="G134" s="165">
        <f>C134</f>
        <v>0</v>
      </c>
    </row>
    <row r="135" spans="1:7" ht="21.75" customHeight="1">
      <c r="A135" s="164" t="s">
        <v>18</v>
      </c>
      <c r="B135" s="165">
        <f>production!BC7</f>
        <v>0</v>
      </c>
      <c r="C135" s="165"/>
      <c r="D135" s="161"/>
      <c r="E135" s="164" t="s">
        <v>18</v>
      </c>
      <c r="F135" s="165">
        <f>B135</f>
        <v>0</v>
      </c>
      <c r="G135" s="165">
        <f>C135</f>
        <v>0</v>
      </c>
    </row>
    <row r="136" spans="1:7" ht="21.75" customHeight="1">
      <c r="A136" s="161"/>
      <c r="B136" s="162"/>
      <c r="C136" s="161"/>
      <c r="D136" s="161"/>
      <c r="E136" s="161"/>
      <c r="F136" s="162"/>
      <c r="G136" s="162"/>
    </row>
    <row r="137" spans="1:7" ht="21.75" customHeight="1">
      <c r="A137" s="163" t="s">
        <v>110</v>
      </c>
      <c r="B137" s="160">
        <f>SUM(B110:B136)</f>
        <v>0</v>
      </c>
      <c r="C137" s="163"/>
      <c r="E137" s="163" t="s">
        <v>110</v>
      </c>
      <c r="F137" s="160">
        <f>B137</f>
        <v>0</v>
      </c>
      <c r="G137" s="157"/>
    </row>
    <row r="138" spans="1:7" s="153" customFormat="1" ht="24" customHeight="1">
      <c r="G138" s="168"/>
    </row>
    <row r="139" spans="1:7" ht="24" customHeight="1">
      <c r="A139" s="672" t="s">
        <v>117</v>
      </c>
      <c r="B139" s="672"/>
      <c r="C139" s="672"/>
      <c r="D139" s="154"/>
      <c r="E139" s="672" t="s">
        <v>117</v>
      </c>
      <c r="F139" s="672"/>
      <c r="G139" s="672"/>
    </row>
    <row r="140" spans="1:7" ht="21.75" customHeight="1">
      <c r="A140" s="155" t="s">
        <v>118</v>
      </c>
      <c r="B140" s="673">
        <f ca="1">$B105</f>
        <v>45896</v>
      </c>
      <c r="C140" s="673"/>
      <c r="D140" s="155"/>
      <c r="E140" s="155" t="s">
        <v>118</v>
      </c>
      <c r="F140" s="673">
        <f ca="1">B140</f>
        <v>45896</v>
      </c>
      <c r="G140" s="673"/>
    </row>
    <row r="141" spans="1:7" ht="21.75" customHeight="1">
      <c r="A141" s="155" t="s">
        <v>119</v>
      </c>
      <c r="B141" s="674" t="s">
        <v>143</v>
      </c>
      <c r="C141" s="674"/>
      <c r="D141" s="155"/>
      <c r="E141" s="155" t="s">
        <v>119</v>
      </c>
      <c r="F141" s="674" t="str">
        <f>B141</f>
        <v>V et B 2</v>
      </c>
      <c r="G141" s="674"/>
    </row>
    <row r="143" spans="1:7" ht="21.75" customHeight="1">
      <c r="A143" s="671" t="s">
        <v>120</v>
      </c>
      <c r="B143" s="671" t="s">
        <v>121</v>
      </c>
      <c r="C143" s="671"/>
      <c r="E143" s="671" t="s">
        <v>120</v>
      </c>
      <c r="F143" s="671" t="s">
        <v>121</v>
      </c>
      <c r="G143" s="671"/>
    </row>
    <row r="144" spans="1:7" ht="21.75" customHeight="1">
      <c r="A144" s="671"/>
      <c r="B144" s="158" t="s">
        <v>122</v>
      </c>
      <c r="C144" s="158" t="s">
        <v>123</v>
      </c>
      <c r="E144" s="671"/>
      <c r="F144" s="158" t="s">
        <v>122</v>
      </c>
      <c r="G144" s="158" t="s">
        <v>123</v>
      </c>
    </row>
    <row r="145" spans="1:7" ht="21.75" customHeight="1">
      <c r="A145" s="159" t="s">
        <v>124</v>
      </c>
      <c r="B145" s="160">
        <f>production!$D9</f>
        <v>0</v>
      </c>
      <c r="C145" s="160">
        <f>production!$D9</f>
        <v>0</v>
      </c>
      <c r="D145" s="161"/>
      <c r="E145" s="159" t="s">
        <v>124</v>
      </c>
      <c r="F145" s="160">
        <f>B145</f>
        <v>0</v>
      </c>
      <c r="G145" s="160">
        <f>C145</f>
        <v>0</v>
      </c>
    </row>
    <row r="146" spans="1:7" ht="21.75" customHeight="1">
      <c r="A146" s="159" t="s">
        <v>141</v>
      </c>
      <c r="B146" s="160">
        <f>production!F9</f>
        <v>0</v>
      </c>
      <c r="C146" s="160"/>
      <c r="D146" s="161"/>
      <c r="E146" s="159" t="s">
        <v>141</v>
      </c>
      <c r="F146" s="160">
        <f>B146</f>
        <v>0</v>
      </c>
      <c r="G146" s="160">
        <f>C146</f>
        <v>0</v>
      </c>
    </row>
    <row r="147" spans="1:7" ht="21.75" customHeight="1">
      <c r="A147" s="161"/>
      <c r="B147" s="162"/>
      <c r="C147" s="162"/>
      <c r="D147" s="161"/>
      <c r="E147" s="161"/>
      <c r="F147" s="162"/>
      <c r="G147" s="162">
        <f t="shared" ref="G147:G167" si="5">C147</f>
        <v>0</v>
      </c>
    </row>
    <row r="148" spans="1:7" ht="21.75" customHeight="1">
      <c r="A148" s="159" t="s">
        <v>126</v>
      </c>
      <c r="B148" s="160">
        <f>production!$H9</f>
        <v>0</v>
      </c>
      <c r="C148" s="160"/>
      <c r="D148" s="161"/>
      <c r="E148" s="159" t="s">
        <v>126</v>
      </c>
      <c r="F148" s="160">
        <f t="shared" ref="F148:F156" si="6">B148</f>
        <v>0</v>
      </c>
      <c r="G148" s="160">
        <f t="shared" si="5"/>
        <v>0</v>
      </c>
    </row>
    <row r="149" spans="1:7" ht="21.75" customHeight="1">
      <c r="A149" s="159" t="s">
        <v>127</v>
      </c>
      <c r="B149" s="160">
        <f>production!$J9</f>
        <v>0</v>
      </c>
      <c r="C149" s="160"/>
      <c r="D149" s="161"/>
      <c r="E149" s="159" t="s">
        <v>127</v>
      </c>
      <c r="F149" s="160">
        <f t="shared" si="6"/>
        <v>0</v>
      </c>
      <c r="G149" s="160">
        <f t="shared" si="5"/>
        <v>0</v>
      </c>
    </row>
    <row r="150" spans="1:7" ht="21.75" customHeight="1">
      <c r="A150" s="159" t="s">
        <v>128</v>
      </c>
      <c r="B150" s="160">
        <f>production!$K9</f>
        <v>0</v>
      </c>
      <c r="C150" s="160"/>
      <c r="D150" s="161"/>
      <c r="E150" s="159" t="s">
        <v>128</v>
      </c>
      <c r="F150" s="160">
        <f t="shared" si="6"/>
        <v>0</v>
      </c>
      <c r="G150" s="160">
        <f t="shared" si="5"/>
        <v>0</v>
      </c>
    </row>
    <row r="151" spans="1:7" ht="21.75" customHeight="1">
      <c r="A151" s="159" t="s">
        <v>129</v>
      </c>
      <c r="B151" s="160">
        <f>production!$L9</f>
        <v>0</v>
      </c>
      <c r="C151" s="160"/>
      <c r="D151" s="161"/>
      <c r="E151" s="159" t="s">
        <v>129</v>
      </c>
      <c r="F151" s="160">
        <f t="shared" si="6"/>
        <v>0</v>
      </c>
      <c r="G151" s="160">
        <f t="shared" si="5"/>
        <v>0</v>
      </c>
    </row>
    <row r="152" spans="1:7" ht="21.75" customHeight="1">
      <c r="A152" s="159" t="s">
        <v>130</v>
      </c>
      <c r="B152" s="160">
        <f>production!$O9</f>
        <v>0</v>
      </c>
      <c r="C152" s="160"/>
      <c r="D152" s="161"/>
      <c r="E152" s="159" t="s">
        <v>130</v>
      </c>
      <c r="F152" s="160">
        <f t="shared" si="6"/>
        <v>0</v>
      </c>
      <c r="G152" s="160">
        <f t="shared" si="5"/>
        <v>0</v>
      </c>
    </row>
    <row r="153" spans="1:7" ht="21.75" customHeight="1">
      <c r="A153" s="159" t="s">
        <v>131</v>
      </c>
      <c r="B153" s="160">
        <f>production!$P9</f>
        <v>0</v>
      </c>
      <c r="C153" s="160"/>
      <c r="D153" s="161"/>
      <c r="E153" s="159" t="s">
        <v>131</v>
      </c>
      <c r="F153" s="160">
        <f t="shared" si="6"/>
        <v>0</v>
      </c>
      <c r="G153" s="160">
        <f t="shared" si="5"/>
        <v>0</v>
      </c>
    </row>
    <row r="154" spans="1:7" ht="21.75" customHeight="1">
      <c r="A154" s="159" t="s">
        <v>132</v>
      </c>
      <c r="B154" s="160">
        <f>production!$Q9</f>
        <v>0</v>
      </c>
      <c r="C154" s="160"/>
      <c r="D154" s="161"/>
      <c r="E154" s="159" t="s">
        <v>132</v>
      </c>
      <c r="F154" s="160">
        <f t="shared" si="6"/>
        <v>0</v>
      </c>
      <c r="G154" s="160">
        <f t="shared" si="5"/>
        <v>0</v>
      </c>
    </row>
    <row r="155" spans="1:7" ht="21.75" customHeight="1">
      <c r="A155" s="159" t="s">
        <v>133</v>
      </c>
      <c r="B155" s="160">
        <f>production!$S9</f>
        <v>0</v>
      </c>
      <c r="C155" s="160"/>
      <c r="D155" s="161"/>
      <c r="E155" s="159" t="s">
        <v>133</v>
      </c>
      <c r="F155" s="160">
        <f t="shared" si="6"/>
        <v>0</v>
      </c>
      <c r="G155" s="160">
        <f t="shared" si="5"/>
        <v>0</v>
      </c>
    </row>
    <row r="156" spans="1:7" ht="21.75" customHeight="1">
      <c r="A156" s="159" t="s">
        <v>134</v>
      </c>
      <c r="B156" s="160">
        <f>production!$T9</f>
        <v>0</v>
      </c>
      <c r="C156" s="160"/>
      <c r="D156" s="161"/>
      <c r="E156" s="159" t="s">
        <v>134</v>
      </c>
      <c r="F156" s="160">
        <f t="shared" si="6"/>
        <v>0</v>
      </c>
      <c r="G156" s="160">
        <f t="shared" si="5"/>
        <v>0</v>
      </c>
    </row>
    <row r="157" spans="1:7" ht="21.75" customHeight="1">
      <c r="A157" s="161"/>
      <c r="B157" s="162"/>
      <c r="C157" s="162"/>
      <c r="D157" s="161"/>
      <c r="E157" s="161"/>
      <c r="F157" s="162"/>
      <c r="G157" s="162">
        <f t="shared" si="5"/>
        <v>0</v>
      </c>
    </row>
    <row r="158" spans="1:7" ht="21.75" customHeight="1">
      <c r="A158" s="161"/>
      <c r="B158" s="162"/>
      <c r="C158" s="162"/>
      <c r="D158" s="161"/>
      <c r="E158" s="161"/>
      <c r="F158" s="162"/>
      <c r="G158" s="162">
        <f t="shared" si="5"/>
        <v>0</v>
      </c>
    </row>
    <row r="159" spans="1:7" ht="21.75" customHeight="1">
      <c r="A159" s="161"/>
      <c r="B159" s="162"/>
      <c r="C159" s="162"/>
      <c r="D159" s="161"/>
      <c r="E159" s="161"/>
      <c r="F159" s="162"/>
      <c r="G159" s="162">
        <f t="shared" si="5"/>
        <v>0</v>
      </c>
    </row>
    <row r="160" spans="1:7" ht="21.75" customHeight="1">
      <c r="A160" s="159" t="s">
        <v>135</v>
      </c>
      <c r="B160" s="160">
        <f>production!$AA9</f>
        <v>0</v>
      </c>
      <c r="C160" s="160"/>
      <c r="D160" s="161"/>
      <c r="E160" s="159" t="s">
        <v>135</v>
      </c>
      <c r="F160" s="160">
        <f>B160</f>
        <v>0</v>
      </c>
      <c r="G160" s="160">
        <f t="shared" si="5"/>
        <v>0</v>
      </c>
    </row>
    <row r="161" spans="1:7" ht="21.75" customHeight="1">
      <c r="A161" s="159" t="s">
        <v>136</v>
      </c>
      <c r="B161" s="160">
        <f>production!$AB9</f>
        <v>0</v>
      </c>
      <c r="C161" s="160"/>
      <c r="D161" s="161"/>
      <c r="E161" s="159" t="s">
        <v>136</v>
      </c>
      <c r="F161" s="160">
        <f>B161</f>
        <v>0</v>
      </c>
      <c r="G161" s="160">
        <f t="shared" si="5"/>
        <v>0</v>
      </c>
    </row>
    <row r="162" spans="1:7" ht="21.75" customHeight="1">
      <c r="A162" s="159" t="s">
        <v>137</v>
      </c>
      <c r="B162" s="160">
        <f>production!$AG9</f>
        <v>0</v>
      </c>
      <c r="C162" s="160"/>
      <c r="D162" s="161"/>
      <c r="E162" s="159" t="s">
        <v>137</v>
      </c>
      <c r="F162" s="160">
        <f>B162</f>
        <v>0</v>
      </c>
      <c r="G162" s="160">
        <f t="shared" si="5"/>
        <v>0</v>
      </c>
    </row>
    <row r="163" spans="1:7" ht="21.75" customHeight="1">
      <c r="A163" s="159" t="s">
        <v>138</v>
      </c>
      <c r="B163" s="160">
        <f>production!$AH9</f>
        <v>0</v>
      </c>
      <c r="C163" s="160"/>
      <c r="D163" s="161"/>
      <c r="E163" s="159" t="s">
        <v>138</v>
      </c>
      <c r="F163" s="160">
        <f>B163</f>
        <v>0</v>
      </c>
      <c r="G163" s="160">
        <f t="shared" si="5"/>
        <v>0</v>
      </c>
    </row>
    <row r="164" spans="1:7" ht="21.75" customHeight="1">
      <c r="A164" s="161"/>
      <c r="B164" s="162"/>
      <c r="C164" s="162"/>
      <c r="D164" s="161"/>
      <c r="E164" s="161"/>
      <c r="F164" s="162"/>
      <c r="G164" s="162">
        <f t="shared" si="5"/>
        <v>0</v>
      </c>
    </row>
    <row r="165" spans="1:7" ht="21.75" customHeight="1">
      <c r="A165" s="161"/>
      <c r="B165" s="162"/>
      <c r="C165" s="162"/>
      <c r="D165" s="161"/>
      <c r="E165" s="161"/>
      <c r="F165" s="162"/>
      <c r="G165" s="162">
        <f t="shared" si="5"/>
        <v>0</v>
      </c>
    </row>
    <row r="166" spans="1:7" ht="21.75" customHeight="1">
      <c r="A166" s="159" t="s">
        <v>139</v>
      </c>
      <c r="B166" s="160">
        <f>production!$AV9</f>
        <v>0</v>
      </c>
      <c r="C166" s="160"/>
      <c r="D166" s="161"/>
      <c r="E166" s="159" t="s">
        <v>139</v>
      </c>
      <c r="F166" s="160">
        <f>B166</f>
        <v>0</v>
      </c>
      <c r="G166" s="160">
        <f t="shared" si="5"/>
        <v>0</v>
      </c>
    </row>
    <row r="167" spans="1:7" ht="21.75" customHeight="1">
      <c r="A167" s="159" t="s">
        <v>140</v>
      </c>
      <c r="B167" s="160">
        <f>production!$AW9</f>
        <v>0</v>
      </c>
      <c r="C167" s="160"/>
      <c r="D167" s="161"/>
      <c r="E167" s="159" t="s">
        <v>140</v>
      </c>
      <c r="F167" s="160">
        <f>B167</f>
        <v>0</v>
      </c>
      <c r="G167" s="160">
        <f t="shared" si="5"/>
        <v>0</v>
      </c>
    </row>
    <row r="168" spans="1:7" ht="21.75" customHeight="1">
      <c r="A168" s="161"/>
      <c r="B168" s="161"/>
      <c r="C168" s="161"/>
      <c r="D168" s="161"/>
      <c r="E168" s="161"/>
      <c r="F168" s="162"/>
      <c r="G168" s="162"/>
    </row>
    <row r="169" spans="1:7" ht="21.75" customHeight="1">
      <c r="A169" s="164" t="s">
        <v>17</v>
      </c>
      <c r="B169" s="165"/>
      <c r="C169" s="165"/>
      <c r="D169" s="161"/>
      <c r="E169" s="164" t="s">
        <v>17</v>
      </c>
      <c r="F169" s="165">
        <f>B169</f>
        <v>0</v>
      </c>
      <c r="G169" s="165">
        <f>C169</f>
        <v>0</v>
      </c>
    </row>
    <row r="170" spans="1:7" ht="21.75" customHeight="1">
      <c r="A170" s="164" t="s">
        <v>18</v>
      </c>
      <c r="B170" s="165"/>
      <c r="C170" s="165"/>
      <c r="D170" s="161"/>
      <c r="E170" s="164" t="s">
        <v>18</v>
      </c>
      <c r="F170" s="165">
        <f>B170</f>
        <v>0</v>
      </c>
      <c r="G170" s="165">
        <f>C170</f>
        <v>0</v>
      </c>
    </row>
    <row r="171" spans="1:7" ht="21.75" customHeight="1">
      <c r="A171" s="161"/>
      <c r="B171" s="161"/>
      <c r="C171" s="161"/>
      <c r="D171" s="161"/>
      <c r="E171" s="161"/>
      <c r="F171" s="162"/>
      <c r="G171" s="162"/>
    </row>
    <row r="172" spans="1:7" ht="21.75" customHeight="1">
      <c r="A172" s="163" t="s">
        <v>110</v>
      </c>
      <c r="B172" s="160">
        <f>SUM(B145:B171)</f>
        <v>0</v>
      </c>
      <c r="C172" s="160">
        <f>SUM(C145:C171)</f>
        <v>0</v>
      </c>
      <c r="E172" s="163" t="s">
        <v>110</v>
      </c>
      <c r="F172" s="160">
        <f>B172</f>
        <v>0</v>
      </c>
      <c r="G172" s="160">
        <f>C172</f>
        <v>0</v>
      </c>
    </row>
    <row r="173" spans="1:7" ht="21.75" customHeight="1">
      <c r="B173" s="162"/>
      <c r="F173" s="162"/>
    </row>
    <row r="174" spans="1:7" ht="21.75" customHeight="1">
      <c r="B174" s="162"/>
      <c r="F174" s="162"/>
    </row>
    <row r="175" spans="1:7" ht="24" customHeight="1">
      <c r="A175" s="672" t="s">
        <v>117</v>
      </c>
      <c r="B175" s="672"/>
      <c r="C175" s="672"/>
      <c r="D175" s="154"/>
      <c r="E175" s="672" t="s">
        <v>117</v>
      </c>
      <c r="F175" s="672"/>
      <c r="G175" s="672"/>
    </row>
    <row r="176" spans="1:7" ht="24" customHeight="1">
      <c r="A176" s="155"/>
      <c r="B176" s="156"/>
      <c r="C176" s="155"/>
      <c r="D176" s="155"/>
      <c r="E176" s="155"/>
      <c r="F176" s="156"/>
      <c r="G176" s="156"/>
    </row>
    <row r="177" spans="1:8" ht="21.75" customHeight="1">
      <c r="A177" s="155" t="s">
        <v>118</v>
      </c>
      <c r="B177" s="673">
        <f ca="1">$B140</f>
        <v>45896</v>
      </c>
      <c r="C177" s="673"/>
      <c r="D177" s="155"/>
      <c r="E177" s="155" t="s">
        <v>118</v>
      </c>
      <c r="F177" s="673">
        <f ca="1">B177</f>
        <v>45896</v>
      </c>
      <c r="G177" s="673"/>
    </row>
    <row r="178" spans="1:8" ht="21.75" customHeight="1">
      <c r="A178" s="155" t="s">
        <v>119</v>
      </c>
      <c r="B178" s="169" t="s">
        <v>144</v>
      </c>
      <c r="C178" s="155"/>
      <c r="D178" s="155"/>
      <c r="E178" s="155" t="s">
        <v>119</v>
      </c>
      <c r="F178" s="169" t="str">
        <f>B178</f>
        <v>French Coop</v>
      </c>
      <c r="G178" s="156"/>
    </row>
    <row r="179" spans="1:8" ht="21.75" customHeight="1">
      <c r="B179" s="170"/>
    </row>
    <row r="180" spans="1:8" ht="21.75" customHeight="1">
      <c r="A180" s="671" t="s">
        <v>120</v>
      </c>
      <c r="B180" s="671" t="s">
        <v>121</v>
      </c>
      <c r="C180" s="671"/>
      <c r="E180" s="671" t="s">
        <v>120</v>
      </c>
      <c r="F180" s="671" t="s">
        <v>121</v>
      </c>
      <c r="G180" s="671"/>
    </row>
    <row r="181" spans="1:8" ht="21.75" customHeight="1">
      <c r="A181" s="671"/>
      <c r="B181" s="158" t="s">
        <v>145</v>
      </c>
      <c r="C181" s="675" t="s">
        <v>146</v>
      </c>
      <c r="D181" s="675"/>
      <c r="E181" s="671"/>
      <c r="F181" s="158" t="s">
        <v>145</v>
      </c>
      <c r="G181" s="675" t="s">
        <v>146</v>
      </c>
      <c r="H181" s="675"/>
    </row>
    <row r="182" spans="1:8" ht="21.75" customHeight="1">
      <c r="A182" s="159" t="s">
        <v>124</v>
      </c>
      <c r="B182" s="160">
        <f>production!$D11</f>
        <v>0</v>
      </c>
      <c r="C182" s="160">
        <f>production!$D10</f>
        <v>0</v>
      </c>
      <c r="D182" s="161"/>
      <c r="E182" s="159" t="s">
        <v>124</v>
      </c>
      <c r="F182" s="160">
        <f>B182</f>
        <v>0</v>
      </c>
      <c r="G182" s="160">
        <f>C182</f>
        <v>0</v>
      </c>
    </row>
    <row r="183" spans="1:8" ht="21.75" customHeight="1">
      <c r="A183" s="159" t="s">
        <v>125</v>
      </c>
      <c r="B183" s="160">
        <f>production!$E11</f>
        <v>0</v>
      </c>
      <c r="C183" s="160">
        <f>production!$E10</f>
        <v>0</v>
      </c>
      <c r="D183" s="161"/>
      <c r="E183" s="159" t="s">
        <v>125</v>
      </c>
      <c r="F183" s="160">
        <f>B183</f>
        <v>0</v>
      </c>
      <c r="G183" s="160">
        <f>C183</f>
        <v>0</v>
      </c>
    </row>
    <row r="184" spans="1:8" ht="21.75" customHeight="1">
      <c r="A184" s="161"/>
      <c r="B184" s="162"/>
      <c r="C184" s="162"/>
      <c r="D184" s="161"/>
      <c r="E184" s="161"/>
      <c r="F184" s="162"/>
      <c r="G184" s="162">
        <f t="shared" ref="G184:G209" si="7">C184</f>
        <v>0</v>
      </c>
    </row>
    <row r="185" spans="1:8" ht="21.75" customHeight="1">
      <c r="A185" s="159" t="s">
        <v>126</v>
      </c>
      <c r="B185" s="160">
        <f>production!$H11</f>
        <v>0</v>
      </c>
      <c r="C185" s="160">
        <f>production!$H10</f>
        <v>0</v>
      </c>
      <c r="D185" s="161"/>
      <c r="E185" s="159" t="s">
        <v>126</v>
      </c>
      <c r="F185" s="160">
        <f t="shared" ref="F185:F193" si="8">B185</f>
        <v>0</v>
      </c>
      <c r="G185" s="160">
        <f t="shared" si="7"/>
        <v>0</v>
      </c>
    </row>
    <row r="186" spans="1:8" ht="21.75" customHeight="1">
      <c r="A186" s="159" t="s">
        <v>127</v>
      </c>
      <c r="B186" s="160">
        <f>production!$J11</f>
        <v>0</v>
      </c>
      <c r="C186" s="160">
        <f>production!$J10</f>
        <v>0</v>
      </c>
      <c r="D186" s="161"/>
      <c r="E186" s="159" t="s">
        <v>127</v>
      </c>
      <c r="F186" s="160">
        <f t="shared" si="8"/>
        <v>0</v>
      </c>
      <c r="G186" s="160">
        <f t="shared" si="7"/>
        <v>0</v>
      </c>
    </row>
    <row r="187" spans="1:8" ht="21.75" customHeight="1">
      <c r="A187" s="159" t="s">
        <v>128</v>
      </c>
      <c r="B187" s="160">
        <f>production!$K11</f>
        <v>0</v>
      </c>
      <c r="C187" s="160">
        <f>production!$K10</f>
        <v>0</v>
      </c>
      <c r="D187" s="161"/>
      <c r="E187" s="159" t="s">
        <v>128</v>
      </c>
      <c r="F187" s="160">
        <f t="shared" si="8"/>
        <v>0</v>
      </c>
      <c r="G187" s="160">
        <f t="shared" si="7"/>
        <v>0</v>
      </c>
    </row>
    <row r="188" spans="1:8" ht="21.75" customHeight="1">
      <c r="A188" s="159" t="s">
        <v>129</v>
      </c>
      <c r="B188" s="160">
        <f>production!$L11</f>
        <v>0</v>
      </c>
      <c r="C188" s="160">
        <f>production!$L10</f>
        <v>0</v>
      </c>
      <c r="D188" s="161"/>
      <c r="E188" s="159" t="s">
        <v>129</v>
      </c>
      <c r="F188" s="160">
        <f t="shared" si="8"/>
        <v>0</v>
      </c>
      <c r="G188" s="160">
        <f t="shared" si="7"/>
        <v>0</v>
      </c>
    </row>
    <row r="189" spans="1:8" ht="21.75" customHeight="1">
      <c r="A189" s="159" t="s">
        <v>130</v>
      </c>
      <c r="B189" s="160">
        <f>production!$O11</f>
        <v>0</v>
      </c>
      <c r="C189" s="160">
        <f>production!$O10</f>
        <v>0</v>
      </c>
      <c r="D189" s="161"/>
      <c r="E189" s="159" t="s">
        <v>130</v>
      </c>
      <c r="F189" s="160">
        <f t="shared" si="8"/>
        <v>0</v>
      </c>
      <c r="G189" s="160">
        <f t="shared" si="7"/>
        <v>0</v>
      </c>
    </row>
    <row r="190" spans="1:8" ht="21.75" customHeight="1">
      <c r="A190" s="159" t="s">
        <v>131</v>
      </c>
      <c r="B190" s="160">
        <f>production!$P11</f>
        <v>0</v>
      </c>
      <c r="C190" s="160">
        <f>production!$P10</f>
        <v>0</v>
      </c>
      <c r="D190" s="161"/>
      <c r="E190" s="159" t="s">
        <v>131</v>
      </c>
      <c r="F190" s="160">
        <f t="shared" si="8"/>
        <v>0</v>
      </c>
      <c r="G190" s="160">
        <f t="shared" si="7"/>
        <v>0</v>
      </c>
    </row>
    <row r="191" spans="1:8" ht="21.75" customHeight="1">
      <c r="A191" s="159" t="s">
        <v>132</v>
      </c>
      <c r="B191" s="160">
        <f>production!$Q11</f>
        <v>0</v>
      </c>
      <c r="C191" s="160">
        <f>production!$Q10</f>
        <v>0</v>
      </c>
      <c r="D191" s="161"/>
      <c r="E191" s="159" t="s">
        <v>132</v>
      </c>
      <c r="F191" s="160">
        <f t="shared" si="8"/>
        <v>0</v>
      </c>
      <c r="G191" s="160">
        <f t="shared" si="7"/>
        <v>0</v>
      </c>
    </row>
    <row r="192" spans="1:8" ht="21.75" customHeight="1">
      <c r="A192" s="159" t="s">
        <v>133</v>
      </c>
      <c r="B192" s="160">
        <f>production!$S11</f>
        <v>0</v>
      </c>
      <c r="C192" s="160">
        <f>production!$S10</f>
        <v>0</v>
      </c>
      <c r="D192" s="161"/>
      <c r="E192" s="159" t="s">
        <v>133</v>
      </c>
      <c r="F192" s="160">
        <f t="shared" si="8"/>
        <v>0</v>
      </c>
      <c r="G192" s="160">
        <f t="shared" si="7"/>
        <v>0</v>
      </c>
    </row>
    <row r="193" spans="1:7" ht="21.75" customHeight="1">
      <c r="A193" s="159" t="s">
        <v>134</v>
      </c>
      <c r="B193" s="160">
        <f>production!$T11</f>
        <v>0</v>
      </c>
      <c r="C193" s="160">
        <f>production!$T10</f>
        <v>0</v>
      </c>
      <c r="D193" s="161"/>
      <c r="E193" s="159" t="s">
        <v>134</v>
      </c>
      <c r="F193" s="160">
        <f t="shared" si="8"/>
        <v>0</v>
      </c>
      <c r="G193" s="160">
        <f t="shared" si="7"/>
        <v>0</v>
      </c>
    </row>
    <row r="194" spans="1:7" ht="21.75" customHeight="1">
      <c r="A194" s="161"/>
      <c r="B194" s="162"/>
      <c r="C194" s="162"/>
      <c r="D194" s="161"/>
      <c r="E194" s="161"/>
      <c r="F194" s="162"/>
      <c r="G194" s="162">
        <f t="shared" si="7"/>
        <v>0</v>
      </c>
    </row>
    <row r="195" spans="1:7" ht="21.75" customHeight="1">
      <c r="A195" s="161"/>
      <c r="B195" s="162"/>
      <c r="C195" s="162"/>
      <c r="D195" s="161"/>
      <c r="E195" s="161"/>
      <c r="F195" s="162"/>
      <c r="G195" s="162">
        <f t="shared" si="7"/>
        <v>0</v>
      </c>
    </row>
    <row r="196" spans="1:7" ht="21.75" customHeight="1">
      <c r="A196" s="161"/>
      <c r="B196" s="162"/>
      <c r="C196" s="162"/>
      <c r="D196" s="161"/>
      <c r="E196" s="161"/>
      <c r="F196" s="162"/>
      <c r="G196" s="162">
        <f t="shared" si="7"/>
        <v>0</v>
      </c>
    </row>
    <row r="197" spans="1:7" ht="21.75" customHeight="1">
      <c r="A197" s="159" t="s">
        <v>135</v>
      </c>
      <c r="B197" s="160">
        <f>production!$AA11</f>
        <v>0</v>
      </c>
      <c r="C197" s="160">
        <f>production!$AA10</f>
        <v>0</v>
      </c>
      <c r="D197" s="161"/>
      <c r="E197" s="159" t="s">
        <v>135</v>
      </c>
      <c r="F197" s="160">
        <f>B197</f>
        <v>0</v>
      </c>
      <c r="G197" s="160">
        <f t="shared" si="7"/>
        <v>0</v>
      </c>
    </row>
    <row r="198" spans="1:7" ht="21.75" customHeight="1">
      <c r="A198" s="159" t="s">
        <v>136</v>
      </c>
      <c r="B198" s="160">
        <f>production!$AB11</f>
        <v>0</v>
      </c>
      <c r="C198" s="160">
        <f>production!$AB10</f>
        <v>0</v>
      </c>
      <c r="D198" s="161"/>
      <c r="E198" s="159" t="s">
        <v>136</v>
      </c>
      <c r="F198" s="160">
        <f>B198</f>
        <v>0</v>
      </c>
      <c r="G198" s="160">
        <f t="shared" si="7"/>
        <v>0</v>
      </c>
    </row>
    <row r="199" spans="1:7" ht="21.75" customHeight="1">
      <c r="A199" s="159" t="s">
        <v>137</v>
      </c>
      <c r="B199" s="160">
        <f>production!$AG11</f>
        <v>0</v>
      </c>
      <c r="C199" s="160">
        <f>production!$AG10</f>
        <v>0</v>
      </c>
      <c r="D199" s="161"/>
      <c r="E199" s="159" t="s">
        <v>137</v>
      </c>
      <c r="F199" s="160">
        <f>B199</f>
        <v>0</v>
      </c>
      <c r="G199" s="160">
        <f t="shared" si="7"/>
        <v>0</v>
      </c>
    </row>
    <row r="200" spans="1:7" ht="21.75" customHeight="1">
      <c r="A200" s="159" t="s">
        <v>138</v>
      </c>
      <c r="B200" s="160">
        <f>production!$AH11</f>
        <v>0</v>
      </c>
      <c r="C200" s="160">
        <f>production!$AH10</f>
        <v>0</v>
      </c>
      <c r="D200" s="161"/>
      <c r="E200" s="159" t="s">
        <v>138</v>
      </c>
      <c r="F200" s="160">
        <f>B200</f>
        <v>0</v>
      </c>
      <c r="G200" s="160">
        <f t="shared" si="7"/>
        <v>0</v>
      </c>
    </row>
    <row r="201" spans="1:7" ht="21.75" customHeight="1">
      <c r="A201" s="161"/>
      <c r="B201" s="162"/>
      <c r="C201" s="162"/>
      <c r="D201" s="161"/>
      <c r="E201" s="161"/>
      <c r="F201" s="162"/>
      <c r="G201" s="162">
        <f t="shared" si="7"/>
        <v>0</v>
      </c>
    </row>
    <row r="202" spans="1:7" ht="21.75" customHeight="1">
      <c r="A202" s="161"/>
      <c r="B202" s="162"/>
      <c r="C202" s="162"/>
      <c r="D202" s="161"/>
      <c r="E202" s="161"/>
      <c r="F202" s="162"/>
      <c r="G202" s="162">
        <f t="shared" si="7"/>
        <v>0</v>
      </c>
    </row>
    <row r="203" spans="1:7" ht="21.75" customHeight="1">
      <c r="A203" s="159" t="s">
        <v>139</v>
      </c>
      <c r="B203" s="160">
        <f>production!$AV11</f>
        <v>0</v>
      </c>
      <c r="C203" s="160">
        <f>production!$AV10</f>
        <v>0</v>
      </c>
      <c r="D203" s="161"/>
      <c r="E203" s="159" t="s">
        <v>139</v>
      </c>
      <c r="F203" s="160">
        <f>B203</f>
        <v>0</v>
      </c>
      <c r="G203" s="160">
        <f t="shared" si="7"/>
        <v>0</v>
      </c>
    </row>
    <row r="204" spans="1:7" ht="21.75" customHeight="1">
      <c r="A204" s="159" t="s">
        <v>140</v>
      </c>
      <c r="B204" s="160">
        <f>production!$AW11</f>
        <v>0</v>
      </c>
      <c r="C204" s="160">
        <f>production!$AW10</f>
        <v>0</v>
      </c>
      <c r="D204" s="161"/>
      <c r="E204" s="159" t="s">
        <v>140</v>
      </c>
      <c r="F204" s="160">
        <f>B204</f>
        <v>0</v>
      </c>
      <c r="G204" s="160">
        <f t="shared" si="7"/>
        <v>0</v>
      </c>
    </row>
    <row r="205" spans="1:7" ht="21.75" customHeight="1">
      <c r="A205" s="161"/>
      <c r="B205" s="162"/>
      <c r="C205" s="162"/>
      <c r="D205" s="161"/>
      <c r="E205" s="161"/>
      <c r="F205" s="162"/>
      <c r="G205" s="162">
        <f t="shared" si="7"/>
        <v>0</v>
      </c>
    </row>
    <row r="206" spans="1:7" ht="21.75" customHeight="1">
      <c r="A206" s="164" t="s">
        <v>17</v>
      </c>
      <c r="B206" s="165">
        <f>production!BB11</f>
        <v>0</v>
      </c>
      <c r="C206" s="165"/>
      <c r="D206" s="161"/>
      <c r="E206" s="164" t="s">
        <v>17</v>
      </c>
      <c r="F206" s="165">
        <f>B206</f>
        <v>0</v>
      </c>
      <c r="G206" s="165">
        <f t="shared" si="7"/>
        <v>0</v>
      </c>
    </row>
    <row r="207" spans="1:7" ht="21.75" customHeight="1">
      <c r="A207" s="164" t="s">
        <v>18</v>
      </c>
      <c r="B207" s="165">
        <f>production!BC11</f>
        <v>0</v>
      </c>
      <c r="C207" s="165"/>
      <c r="D207" s="161"/>
      <c r="E207" s="164" t="s">
        <v>18</v>
      </c>
      <c r="F207" s="165">
        <f>B207</f>
        <v>0</v>
      </c>
      <c r="G207" s="165">
        <f t="shared" si="7"/>
        <v>0</v>
      </c>
    </row>
    <row r="208" spans="1:7" ht="21.75" customHeight="1">
      <c r="A208" s="161"/>
      <c r="B208" s="162"/>
      <c r="C208" s="161"/>
      <c r="D208" s="161"/>
      <c r="E208" s="161"/>
      <c r="F208" s="162"/>
      <c r="G208" s="162">
        <f t="shared" si="7"/>
        <v>0</v>
      </c>
    </row>
    <row r="209" spans="1:7" ht="21.75" customHeight="1">
      <c r="A209" s="163" t="s">
        <v>110</v>
      </c>
      <c r="B209" s="160">
        <f>SUM(B182:B208)</f>
        <v>0</v>
      </c>
      <c r="C209" s="160">
        <f>SUM(C182:C208)</f>
        <v>0</v>
      </c>
      <c r="E209" s="163" t="s">
        <v>110</v>
      </c>
      <c r="F209" s="160">
        <f>B209</f>
        <v>0</v>
      </c>
      <c r="G209" s="160">
        <f t="shared" si="7"/>
        <v>0</v>
      </c>
    </row>
    <row r="210" spans="1:7" ht="21.75" customHeight="1">
      <c r="B210" s="162"/>
      <c r="F210" s="162"/>
    </row>
    <row r="211" spans="1:7" ht="24" customHeight="1">
      <c r="A211" s="672" t="s">
        <v>117</v>
      </c>
      <c r="B211" s="672"/>
      <c r="C211" s="672"/>
      <c r="D211" s="154"/>
      <c r="E211" s="672" t="s">
        <v>117</v>
      </c>
      <c r="F211" s="672"/>
      <c r="G211" s="672"/>
    </row>
    <row r="212" spans="1:7" ht="24" customHeight="1">
      <c r="A212" s="155"/>
      <c r="B212" s="156"/>
      <c r="C212" s="155"/>
      <c r="D212" s="155"/>
      <c r="E212" s="155"/>
      <c r="F212" s="156"/>
      <c r="G212" s="156"/>
    </row>
    <row r="213" spans="1:7" ht="21.75" customHeight="1">
      <c r="A213" s="155" t="s">
        <v>118</v>
      </c>
      <c r="B213" s="673">
        <f ca="1">$B177</f>
        <v>45896</v>
      </c>
      <c r="C213" s="673"/>
      <c r="D213" s="155"/>
      <c r="E213" s="155" t="s">
        <v>118</v>
      </c>
      <c r="F213" s="673">
        <f ca="1">B213</f>
        <v>45896</v>
      </c>
      <c r="G213" s="673"/>
    </row>
    <row r="214" spans="1:7" ht="21.75" customHeight="1">
      <c r="A214" s="155" t="s">
        <v>119</v>
      </c>
      <c r="B214" s="674" t="s">
        <v>147</v>
      </c>
      <c r="C214" s="674"/>
      <c r="D214" s="155"/>
      <c r="E214" s="155" t="s">
        <v>119</v>
      </c>
      <c r="F214" s="674" t="str">
        <f>B214</f>
        <v>Mains DLT</v>
      </c>
      <c r="G214" s="674"/>
    </row>
    <row r="216" spans="1:7" ht="21.75" customHeight="1">
      <c r="A216" s="671" t="s">
        <v>120</v>
      </c>
      <c r="B216" s="671" t="s">
        <v>121</v>
      </c>
      <c r="C216" s="671"/>
      <c r="E216" s="671" t="s">
        <v>120</v>
      </c>
      <c r="F216" s="671" t="s">
        <v>121</v>
      </c>
      <c r="G216" s="671"/>
    </row>
    <row r="217" spans="1:7" ht="21.75" customHeight="1">
      <c r="A217" s="671"/>
      <c r="B217" s="158" t="s">
        <v>148</v>
      </c>
      <c r="C217" s="158" t="s">
        <v>145</v>
      </c>
      <c r="E217" s="671"/>
      <c r="F217" s="158" t="s">
        <v>148</v>
      </c>
      <c r="G217" s="158" t="s">
        <v>145</v>
      </c>
    </row>
    <row r="218" spans="1:7" ht="21.75" customHeight="1">
      <c r="A218" s="159" t="s">
        <v>124</v>
      </c>
      <c r="B218" s="160">
        <f>production!$D12</f>
        <v>0</v>
      </c>
      <c r="C218" s="160">
        <f>production!$D13</f>
        <v>0</v>
      </c>
      <c r="D218" s="161"/>
      <c r="E218" s="159" t="s">
        <v>124</v>
      </c>
      <c r="F218" s="160">
        <f>B218</f>
        <v>0</v>
      </c>
      <c r="G218" s="160">
        <f>C218</f>
        <v>0</v>
      </c>
    </row>
    <row r="219" spans="1:7" ht="21.75" customHeight="1">
      <c r="A219" s="159" t="s">
        <v>125</v>
      </c>
      <c r="B219" s="160">
        <f>production!$E12</f>
        <v>0</v>
      </c>
      <c r="C219" s="160">
        <f>production!$E13</f>
        <v>0</v>
      </c>
      <c r="D219" s="161"/>
      <c r="E219" s="159" t="s">
        <v>125</v>
      </c>
      <c r="F219" s="160">
        <f>B219</f>
        <v>0</v>
      </c>
      <c r="G219" s="160">
        <f>C219</f>
        <v>0</v>
      </c>
    </row>
    <row r="220" spans="1:7" ht="21.75" customHeight="1">
      <c r="A220" s="161"/>
      <c r="B220" s="162"/>
      <c r="C220" s="162"/>
      <c r="D220" s="161"/>
      <c r="E220" s="161"/>
      <c r="F220" s="162"/>
      <c r="G220" s="162">
        <f t="shared" ref="G220:G245" si="9">C220</f>
        <v>0</v>
      </c>
    </row>
    <row r="221" spans="1:7" ht="21.75" customHeight="1">
      <c r="A221" s="159" t="s">
        <v>126</v>
      </c>
      <c r="B221" s="160">
        <f>production!$H12</f>
        <v>0</v>
      </c>
      <c r="C221" s="160">
        <f>production!$H13</f>
        <v>0</v>
      </c>
      <c r="D221" s="161"/>
      <c r="E221" s="159" t="s">
        <v>126</v>
      </c>
      <c r="F221" s="160">
        <f t="shared" ref="F221:F229" si="10">B221</f>
        <v>0</v>
      </c>
      <c r="G221" s="160">
        <f t="shared" si="9"/>
        <v>0</v>
      </c>
    </row>
    <row r="222" spans="1:7" ht="21.75" customHeight="1">
      <c r="A222" s="159" t="s">
        <v>127</v>
      </c>
      <c r="B222" s="160">
        <f>production!$J12</f>
        <v>0</v>
      </c>
      <c r="C222" s="160">
        <f>production!$J13</f>
        <v>0</v>
      </c>
      <c r="D222" s="161"/>
      <c r="E222" s="159" t="s">
        <v>127</v>
      </c>
      <c r="F222" s="160">
        <f t="shared" si="10"/>
        <v>0</v>
      </c>
      <c r="G222" s="160">
        <f t="shared" si="9"/>
        <v>0</v>
      </c>
    </row>
    <row r="223" spans="1:7" ht="21.75" customHeight="1">
      <c r="A223" s="159" t="s">
        <v>128</v>
      </c>
      <c r="B223" s="160">
        <f>production!$K12</f>
        <v>0</v>
      </c>
      <c r="C223" s="160">
        <f>production!$K13</f>
        <v>0</v>
      </c>
      <c r="D223" s="161"/>
      <c r="E223" s="159" t="s">
        <v>128</v>
      </c>
      <c r="F223" s="160">
        <f t="shared" si="10"/>
        <v>0</v>
      </c>
      <c r="G223" s="160">
        <f t="shared" si="9"/>
        <v>0</v>
      </c>
    </row>
    <row r="224" spans="1:7" ht="21.75" customHeight="1">
      <c r="A224" s="159" t="s">
        <v>129</v>
      </c>
      <c r="B224" s="160">
        <f>production!$L12</f>
        <v>0</v>
      </c>
      <c r="C224" s="160">
        <f>production!$L13</f>
        <v>0</v>
      </c>
      <c r="D224" s="161"/>
      <c r="E224" s="159" t="s">
        <v>129</v>
      </c>
      <c r="F224" s="160">
        <f t="shared" si="10"/>
        <v>0</v>
      </c>
      <c r="G224" s="160">
        <f t="shared" si="9"/>
        <v>0</v>
      </c>
    </row>
    <row r="225" spans="1:7" ht="21.75" customHeight="1">
      <c r="A225" s="159" t="s">
        <v>130</v>
      </c>
      <c r="B225" s="160">
        <f>production!$O12</f>
        <v>0</v>
      </c>
      <c r="C225" s="160">
        <f>production!$O13</f>
        <v>0</v>
      </c>
      <c r="D225" s="161"/>
      <c r="E225" s="159" t="s">
        <v>130</v>
      </c>
      <c r="F225" s="160">
        <f t="shared" si="10"/>
        <v>0</v>
      </c>
      <c r="G225" s="160">
        <f t="shared" si="9"/>
        <v>0</v>
      </c>
    </row>
    <row r="226" spans="1:7" ht="21.75" customHeight="1">
      <c r="A226" s="159" t="s">
        <v>131</v>
      </c>
      <c r="B226" s="160">
        <f>production!$P12</f>
        <v>0</v>
      </c>
      <c r="C226" s="160">
        <f>production!$P13</f>
        <v>0</v>
      </c>
      <c r="D226" s="161"/>
      <c r="E226" s="159" t="s">
        <v>131</v>
      </c>
      <c r="F226" s="160">
        <f t="shared" si="10"/>
        <v>0</v>
      </c>
      <c r="G226" s="160">
        <f t="shared" si="9"/>
        <v>0</v>
      </c>
    </row>
    <row r="227" spans="1:7" ht="21.75" customHeight="1">
      <c r="A227" s="159" t="s">
        <v>132</v>
      </c>
      <c r="B227" s="160">
        <f>production!$Q12</f>
        <v>0</v>
      </c>
      <c r="C227" s="160">
        <f>production!$Q13</f>
        <v>0</v>
      </c>
      <c r="D227" s="161"/>
      <c r="E227" s="159" t="s">
        <v>132</v>
      </c>
      <c r="F227" s="160">
        <f t="shared" si="10"/>
        <v>0</v>
      </c>
      <c r="G227" s="160">
        <f t="shared" si="9"/>
        <v>0</v>
      </c>
    </row>
    <row r="228" spans="1:7" ht="21.75" customHeight="1">
      <c r="A228" s="159" t="s">
        <v>133</v>
      </c>
      <c r="B228" s="160">
        <f>production!$S12</f>
        <v>0</v>
      </c>
      <c r="C228" s="160">
        <f>production!$S13</f>
        <v>0</v>
      </c>
      <c r="D228" s="161"/>
      <c r="E228" s="159" t="s">
        <v>133</v>
      </c>
      <c r="F228" s="160">
        <f t="shared" si="10"/>
        <v>0</v>
      </c>
      <c r="G228" s="160">
        <f t="shared" si="9"/>
        <v>0</v>
      </c>
    </row>
    <row r="229" spans="1:7" ht="21.75" customHeight="1">
      <c r="A229" s="159" t="s">
        <v>134</v>
      </c>
      <c r="B229" s="160">
        <f>production!$T12</f>
        <v>0</v>
      </c>
      <c r="C229" s="160">
        <f>production!$T13</f>
        <v>0</v>
      </c>
      <c r="D229" s="161"/>
      <c r="E229" s="159" t="s">
        <v>134</v>
      </c>
      <c r="F229" s="160">
        <f t="shared" si="10"/>
        <v>0</v>
      </c>
      <c r="G229" s="160">
        <f t="shared" si="9"/>
        <v>0</v>
      </c>
    </row>
    <row r="230" spans="1:7" ht="21.75" customHeight="1">
      <c r="A230" s="161"/>
      <c r="B230" s="162"/>
      <c r="C230" s="162"/>
      <c r="D230" s="161"/>
      <c r="E230" s="161"/>
      <c r="F230" s="162"/>
      <c r="G230" s="162">
        <f t="shared" si="9"/>
        <v>0</v>
      </c>
    </row>
    <row r="231" spans="1:7" ht="21.75" customHeight="1">
      <c r="A231" s="161"/>
      <c r="B231" s="162"/>
      <c r="C231" s="162"/>
      <c r="D231" s="161"/>
      <c r="E231" s="161"/>
      <c r="F231" s="162"/>
      <c r="G231" s="162">
        <f t="shared" si="9"/>
        <v>0</v>
      </c>
    </row>
    <row r="232" spans="1:7" ht="21.75" customHeight="1">
      <c r="A232" s="161"/>
      <c r="B232" s="162"/>
      <c r="C232" s="162"/>
      <c r="D232" s="161"/>
      <c r="E232" s="161"/>
      <c r="F232" s="162"/>
      <c r="G232" s="162">
        <f t="shared" si="9"/>
        <v>0</v>
      </c>
    </row>
    <row r="233" spans="1:7" ht="21.75" customHeight="1">
      <c r="A233" s="159" t="s">
        <v>135</v>
      </c>
      <c r="B233" s="160">
        <f>production!$AA12</f>
        <v>0</v>
      </c>
      <c r="C233" s="160">
        <f>production!$AA13</f>
        <v>0</v>
      </c>
      <c r="D233" s="161"/>
      <c r="E233" s="159" t="s">
        <v>135</v>
      </c>
      <c r="F233" s="160">
        <f>B233</f>
        <v>0</v>
      </c>
      <c r="G233" s="160">
        <f t="shared" si="9"/>
        <v>0</v>
      </c>
    </row>
    <row r="234" spans="1:7" ht="21.75" customHeight="1">
      <c r="A234" s="159" t="s">
        <v>136</v>
      </c>
      <c r="B234" s="160">
        <f>production!$AB12</f>
        <v>0</v>
      </c>
      <c r="C234" s="160">
        <f>production!$AB13</f>
        <v>0</v>
      </c>
      <c r="D234" s="161"/>
      <c r="E234" s="159" t="s">
        <v>136</v>
      </c>
      <c r="F234" s="160">
        <f>B234</f>
        <v>0</v>
      </c>
      <c r="G234" s="160">
        <f t="shared" si="9"/>
        <v>0</v>
      </c>
    </row>
    <row r="235" spans="1:7" ht="21.75" customHeight="1">
      <c r="A235" s="159" t="s">
        <v>137</v>
      </c>
      <c r="B235" s="160">
        <f>production!$AG12</f>
        <v>0</v>
      </c>
      <c r="C235" s="160">
        <f>production!$AG13</f>
        <v>0</v>
      </c>
      <c r="D235" s="161"/>
      <c r="E235" s="159" t="s">
        <v>137</v>
      </c>
      <c r="F235" s="160">
        <f>B235</f>
        <v>0</v>
      </c>
      <c r="G235" s="160">
        <f t="shared" si="9"/>
        <v>0</v>
      </c>
    </row>
    <row r="236" spans="1:7" ht="21.75" customHeight="1">
      <c r="A236" s="159" t="s">
        <v>138</v>
      </c>
      <c r="B236" s="160">
        <f>production!$AH12</f>
        <v>0</v>
      </c>
      <c r="C236" s="160">
        <f>production!$AH13</f>
        <v>0</v>
      </c>
      <c r="D236" s="161"/>
      <c r="E236" s="159" t="s">
        <v>138</v>
      </c>
      <c r="F236" s="160">
        <f>B236</f>
        <v>0</v>
      </c>
      <c r="G236" s="160">
        <f t="shared" si="9"/>
        <v>0</v>
      </c>
    </row>
    <row r="237" spans="1:7" ht="21.75" customHeight="1">
      <c r="A237" s="161"/>
      <c r="B237" s="162"/>
      <c r="C237" s="162"/>
      <c r="D237" s="161"/>
      <c r="E237" s="161"/>
      <c r="F237" s="162"/>
      <c r="G237" s="162">
        <f t="shared" si="9"/>
        <v>0</v>
      </c>
    </row>
    <row r="238" spans="1:7" ht="21.75" customHeight="1">
      <c r="A238" s="161"/>
      <c r="B238" s="162"/>
      <c r="C238" s="162"/>
      <c r="D238" s="161"/>
      <c r="E238" s="161"/>
      <c r="F238" s="162"/>
      <c r="G238" s="162">
        <f t="shared" si="9"/>
        <v>0</v>
      </c>
    </row>
    <row r="239" spans="1:7" ht="21.75" customHeight="1">
      <c r="A239" s="159" t="s">
        <v>139</v>
      </c>
      <c r="B239" s="160">
        <f>production!$AV12</f>
        <v>0</v>
      </c>
      <c r="C239" s="160">
        <f>production!$AV13</f>
        <v>0</v>
      </c>
      <c r="D239" s="161"/>
      <c r="E239" s="159" t="s">
        <v>139</v>
      </c>
      <c r="F239" s="160">
        <f>B239</f>
        <v>0</v>
      </c>
      <c r="G239" s="160">
        <f t="shared" si="9"/>
        <v>0</v>
      </c>
    </row>
    <row r="240" spans="1:7" ht="21.75" customHeight="1">
      <c r="A240" s="159" t="s">
        <v>140</v>
      </c>
      <c r="B240" s="160">
        <f>production!$AW12</f>
        <v>0</v>
      </c>
      <c r="C240" s="160">
        <f>production!$AW13</f>
        <v>0</v>
      </c>
      <c r="D240" s="161"/>
      <c r="E240" s="159" t="s">
        <v>140</v>
      </c>
      <c r="F240" s="160">
        <f>B240</f>
        <v>0</v>
      </c>
      <c r="G240" s="160">
        <f t="shared" si="9"/>
        <v>0</v>
      </c>
    </row>
    <row r="241" spans="1:7" ht="21.75" customHeight="1">
      <c r="A241" s="161"/>
      <c r="B241" s="162"/>
      <c r="C241" s="162"/>
      <c r="D241" s="161"/>
      <c r="E241" s="161"/>
      <c r="F241" s="162"/>
      <c r="G241" s="160">
        <f t="shared" si="9"/>
        <v>0</v>
      </c>
    </row>
    <row r="242" spans="1:7" ht="21.75" customHeight="1">
      <c r="A242" s="164" t="s">
        <v>17</v>
      </c>
      <c r="B242" s="165">
        <f>production!BB12</f>
        <v>0</v>
      </c>
      <c r="C242" s="165">
        <f>production!BC12</f>
        <v>0</v>
      </c>
      <c r="D242" s="161"/>
      <c r="E242" s="164" t="s">
        <v>17</v>
      </c>
      <c r="F242" s="165">
        <f>B242</f>
        <v>0</v>
      </c>
      <c r="G242" s="160">
        <f t="shared" si="9"/>
        <v>0</v>
      </c>
    </row>
    <row r="243" spans="1:7" ht="21.75" customHeight="1">
      <c r="A243" s="164" t="s">
        <v>18</v>
      </c>
      <c r="B243" s="165">
        <f>production!BC12</f>
        <v>0</v>
      </c>
      <c r="C243" s="165">
        <f>production!BE12</f>
        <v>0</v>
      </c>
      <c r="D243" s="161"/>
      <c r="E243" s="164" t="s">
        <v>18</v>
      </c>
      <c r="F243" s="165">
        <f>B243</f>
        <v>0</v>
      </c>
      <c r="G243" s="160">
        <f t="shared" si="9"/>
        <v>0</v>
      </c>
    </row>
    <row r="244" spans="1:7" ht="21.75" customHeight="1">
      <c r="A244" s="161"/>
      <c r="B244" s="162"/>
      <c r="C244" s="162"/>
      <c r="D244" s="161"/>
      <c r="E244" s="161"/>
      <c r="F244" s="162"/>
      <c r="G244" s="162">
        <f t="shared" si="9"/>
        <v>0</v>
      </c>
    </row>
    <row r="245" spans="1:7" ht="21.75" customHeight="1">
      <c r="A245" s="163" t="s">
        <v>110</v>
      </c>
      <c r="B245" s="157">
        <f>SUM(B218:B244)</f>
        <v>0</v>
      </c>
      <c r="C245" s="157">
        <f>SUM(C218:C244)</f>
        <v>0</v>
      </c>
      <c r="E245" s="163" t="s">
        <v>110</v>
      </c>
      <c r="F245" s="160">
        <f>B245</f>
        <v>0</v>
      </c>
      <c r="G245" s="160">
        <f t="shared" si="9"/>
        <v>0</v>
      </c>
    </row>
    <row r="246" spans="1:7" ht="21.75" customHeight="1">
      <c r="F246" s="162"/>
    </row>
    <row r="247" spans="1:7" ht="24" customHeight="1">
      <c r="A247" s="672" t="s">
        <v>117</v>
      </c>
      <c r="B247" s="672"/>
      <c r="C247" s="672"/>
      <c r="D247" s="154"/>
      <c r="E247" s="672" t="s">
        <v>117</v>
      </c>
      <c r="F247" s="672"/>
      <c r="G247" s="672"/>
    </row>
    <row r="248" spans="1:7" ht="24" customHeight="1">
      <c r="A248" s="155"/>
      <c r="B248" s="156"/>
      <c r="C248" s="155"/>
      <c r="D248" s="155"/>
      <c r="E248" s="155"/>
      <c r="F248" s="156"/>
      <c r="G248" s="156"/>
    </row>
    <row r="249" spans="1:7" ht="21.75" customHeight="1">
      <c r="A249" s="155" t="s">
        <v>118</v>
      </c>
      <c r="B249" s="673">
        <f ca="1">$B213</f>
        <v>45896</v>
      </c>
      <c r="C249" s="673"/>
      <c r="D249" s="155"/>
      <c r="E249" s="155" t="s">
        <v>118</v>
      </c>
      <c r="F249" s="673">
        <f ca="1">B249</f>
        <v>45896</v>
      </c>
      <c r="G249" s="673"/>
    </row>
    <row r="250" spans="1:7" ht="21.75" customHeight="1">
      <c r="A250" s="155" t="s">
        <v>119</v>
      </c>
      <c r="B250" s="169" t="str">
        <f>production!B14</f>
        <v/>
      </c>
      <c r="C250" s="155"/>
      <c r="D250" s="155"/>
      <c r="E250" s="155" t="s">
        <v>119</v>
      </c>
      <c r="F250" s="169" t="str">
        <f>B250</f>
        <v/>
      </c>
      <c r="G250" s="156"/>
    </row>
    <row r="252" spans="1:7" ht="21.75" customHeight="1">
      <c r="A252" s="671" t="s">
        <v>120</v>
      </c>
      <c r="B252" s="671" t="s">
        <v>121</v>
      </c>
      <c r="C252" s="671"/>
      <c r="E252" s="671" t="s">
        <v>120</v>
      </c>
      <c r="F252" s="671" t="s">
        <v>121</v>
      </c>
      <c r="G252" s="671"/>
    </row>
    <row r="253" spans="1:7" ht="21.75" customHeight="1">
      <c r="A253" s="671"/>
      <c r="B253" s="158" t="s">
        <v>122</v>
      </c>
      <c r="C253" s="158" t="s">
        <v>123</v>
      </c>
      <c r="E253" s="671"/>
      <c r="F253" s="158" t="s">
        <v>122</v>
      </c>
      <c r="G253" s="158" t="s">
        <v>123</v>
      </c>
    </row>
    <row r="254" spans="1:7" ht="21.75" customHeight="1">
      <c r="A254" s="159" t="s">
        <v>124</v>
      </c>
      <c r="B254" s="160">
        <f>production!$D14</f>
        <v>0</v>
      </c>
      <c r="C254" s="159"/>
      <c r="D254" s="161"/>
      <c r="E254" s="159" t="s">
        <v>124</v>
      </c>
      <c r="F254" s="160">
        <f>B254</f>
        <v>0</v>
      </c>
      <c r="G254" s="160"/>
    </row>
    <row r="255" spans="1:7" ht="21.75" customHeight="1">
      <c r="A255" s="159" t="s">
        <v>125</v>
      </c>
      <c r="B255" s="160">
        <f>production!$E14</f>
        <v>0</v>
      </c>
      <c r="C255" s="159"/>
      <c r="D255" s="161"/>
      <c r="E255" s="159" t="s">
        <v>125</v>
      </c>
      <c r="F255" s="160">
        <f>B255</f>
        <v>0</v>
      </c>
      <c r="G255" s="160"/>
    </row>
    <row r="256" spans="1:7" ht="21.75" customHeight="1">
      <c r="A256" s="161"/>
      <c r="B256" s="162"/>
      <c r="C256" s="161"/>
      <c r="D256" s="161"/>
      <c r="E256" s="161"/>
      <c r="F256" s="162"/>
      <c r="G256" s="162"/>
    </row>
    <row r="257" spans="1:7" ht="21.75" customHeight="1">
      <c r="A257" s="159" t="s">
        <v>126</v>
      </c>
      <c r="B257" s="160">
        <f>production!$H14</f>
        <v>0</v>
      </c>
      <c r="C257" s="159"/>
      <c r="D257" s="161"/>
      <c r="E257" s="159" t="s">
        <v>126</v>
      </c>
      <c r="F257" s="160">
        <f t="shared" ref="F257:F265" si="11">B257</f>
        <v>0</v>
      </c>
      <c r="G257" s="160"/>
    </row>
    <row r="258" spans="1:7" ht="21.75" customHeight="1">
      <c r="A258" s="159" t="s">
        <v>127</v>
      </c>
      <c r="B258" s="160">
        <f>production!$J14</f>
        <v>0</v>
      </c>
      <c r="C258" s="159"/>
      <c r="D258" s="161"/>
      <c r="E258" s="159" t="s">
        <v>127</v>
      </c>
      <c r="F258" s="160">
        <f t="shared" si="11"/>
        <v>0</v>
      </c>
      <c r="G258" s="160"/>
    </row>
    <row r="259" spans="1:7" ht="21.75" customHeight="1">
      <c r="A259" s="159" t="s">
        <v>128</v>
      </c>
      <c r="B259" s="160">
        <f>production!$K14</f>
        <v>0</v>
      </c>
      <c r="C259" s="159"/>
      <c r="D259" s="161"/>
      <c r="E259" s="159" t="s">
        <v>128</v>
      </c>
      <c r="F259" s="160">
        <f t="shared" si="11"/>
        <v>0</v>
      </c>
      <c r="G259" s="160"/>
    </row>
    <row r="260" spans="1:7" ht="21.75" customHeight="1">
      <c r="A260" s="159" t="s">
        <v>129</v>
      </c>
      <c r="B260" s="160">
        <f>production!$L14</f>
        <v>0</v>
      </c>
      <c r="C260" s="159"/>
      <c r="D260" s="161"/>
      <c r="E260" s="159" t="s">
        <v>129</v>
      </c>
      <c r="F260" s="160">
        <f t="shared" si="11"/>
        <v>0</v>
      </c>
      <c r="G260" s="160"/>
    </row>
    <row r="261" spans="1:7" ht="21.75" customHeight="1">
      <c r="A261" s="159" t="s">
        <v>130</v>
      </c>
      <c r="B261" s="160">
        <f>production!$O14</f>
        <v>0</v>
      </c>
      <c r="C261" s="159"/>
      <c r="D261" s="161"/>
      <c r="E261" s="159" t="s">
        <v>130</v>
      </c>
      <c r="F261" s="160">
        <f t="shared" si="11"/>
        <v>0</v>
      </c>
      <c r="G261" s="160"/>
    </row>
    <row r="262" spans="1:7" ht="21.75" customHeight="1">
      <c r="A262" s="159" t="s">
        <v>131</v>
      </c>
      <c r="B262" s="160">
        <f>production!$P14</f>
        <v>0</v>
      </c>
      <c r="C262" s="159"/>
      <c r="D262" s="161"/>
      <c r="E262" s="159" t="s">
        <v>131</v>
      </c>
      <c r="F262" s="160">
        <f t="shared" si="11"/>
        <v>0</v>
      </c>
      <c r="G262" s="160"/>
    </row>
    <row r="263" spans="1:7" ht="21.75" customHeight="1">
      <c r="A263" s="159" t="s">
        <v>132</v>
      </c>
      <c r="B263" s="160">
        <f>production!$Q14</f>
        <v>0</v>
      </c>
      <c r="C263" s="159"/>
      <c r="D263" s="161"/>
      <c r="E263" s="159" t="s">
        <v>132</v>
      </c>
      <c r="F263" s="160">
        <f t="shared" si="11"/>
        <v>0</v>
      </c>
      <c r="G263" s="160"/>
    </row>
    <row r="264" spans="1:7" ht="21.75" customHeight="1">
      <c r="A264" s="159" t="s">
        <v>133</v>
      </c>
      <c r="B264" s="160">
        <f>production!$S14</f>
        <v>0</v>
      </c>
      <c r="C264" s="159"/>
      <c r="D264" s="161"/>
      <c r="E264" s="159" t="s">
        <v>133</v>
      </c>
      <c r="F264" s="160">
        <f t="shared" si="11"/>
        <v>0</v>
      </c>
      <c r="G264" s="160"/>
    </row>
    <row r="265" spans="1:7" ht="21.75" customHeight="1">
      <c r="A265" s="159" t="s">
        <v>134</v>
      </c>
      <c r="B265" s="160">
        <f>production!$T14</f>
        <v>0</v>
      </c>
      <c r="C265" s="159"/>
      <c r="D265" s="161"/>
      <c r="E265" s="159" t="s">
        <v>134</v>
      </c>
      <c r="F265" s="160">
        <f t="shared" si="11"/>
        <v>0</v>
      </c>
      <c r="G265" s="160"/>
    </row>
    <row r="266" spans="1:7" ht="21.75" customHeight="1">
      <c r="A266" s="161"/>
      <c r="B266" s="162"/>
      <c r="C266" s="161"/>
      <c r="D266" s="161"/>
      <c r="E266" s="161"/>
      <c r="F266" s="162"/>
      <c r="G266" s="162"/>
    </row>
    <row r="267" spans="1:7" ht="21.75" customHeight="1">
      <c r="A267" s="161"/>
      <c r="B267" s="162"/>
      <c r="C267" s="161"/>
      <c r="D267" s="161"/>
      <c r="E267" s="161"/>
      <c r="F267" s="162"/>
      <c r="G267" s="162"/>
    </row>
    <row r="268" spans="1:7" ht="21.75" customHeight="1">
      <c r="A268" s="161"/>
      <c r="B268" s="162"/>
      <c r="C268" s="161"/>
      <c r="D268" s="161"/>
      <c r="E268" s="161"/>
      <c r="F268" s="162"/>
      <c r="G268" s="162"/>
    </row>
    <row r="269" spans="1:7" ht="21.75" customHeight="1">
      <c r="A269" s="159" t="s">
        <v>135</v>
      </c>
      <c r="B269" s="160">
        <f>production!$AA14</f>
        <v>0</v>
      </c>
      <c r="C269" s="159"/>
      <c r="D269" s="161"/>
      <c r="E269" s="159" t="s">
        <v>135</v>
      </c>
      <c r="F269" s="160">
        <f>B269</f>
        <v>0</v>
      </c>
      <c r="G269" s="160"/>
    </row>
    <row r="270" spans="1:7" ht="21.75" customHeight="1">
      <c r="A270" s="159" t="s">
        <v>136</v>
      </c>
      <c r="B270" s="160">
        <f>production!$AB14</f>
        <v>0</v>
      </c>
      <c r="C270" s="159"/>
      <c r="D270" s="161"/>
      <c r="E270" s="159" t="s">
        <v>136</v>
      </c>
      <c r="F270" s="160">
        <f>B270</f>
        <v>0</v>
      </c>
      <c r="G270" s="160"/>
    </row>
    <row r="271" spans="1:7" ht="21.75" customHeight="1">
      <c r="A271" s="159" t="s">
        <v>137</v>
      </c>
      <c r="B271" s="160">
        <f>production!$AG14</f>
        <v>0</v>
      </c>
      <c r="C271" s="159"/>
      <c r="D271" s="161"/>
      <c r="E271" s="159" t="s">
        <v>137</v>
      </c>
      <c r="F271" s="160">
        <f>B271</f>
        <v>0</v>
      </c>
      <c r="G271" s="160"/>
    </row>
    <row r="272" spans="1:7" ht="21.75" customHeight="1">
      <c r="A272" s="159" t="s">
        <v>138</v>
      </c>
      <c r="B272" s="160">
        <f>production!$AH14</f>
        <v>0</v>
      </c>
      <c r="C272" s="159"/>
      <c r="D272" s="161"/>
      <c r="E272" s="159" t="s">
        <v>138</v>
      </c>
      <c r="F272" s="160">
        <f>B272</f>
        <v>0</v>
      </c>
      <c r="G272" s="160"/>
    </row>
    <row r="273" spans="1:7" ht="21.75" customHeight="1">
      <c r="A273" s="161"/>
      <c r="B273" s="162"/>
      <c r="C273" s="161"/>
      <c r="D273" s="161"/>
      <c r="E273" s="161"/>
      <c r="F273" s="162"/>
      <c r="G273" s="162"/>
    </row>
    <row r="274" spans="1:7" ht="21.75" customHeight="1">
      <c r="A274" s="161"/>
      <c r="B274" s="162"/>
      <c r="C274" s="161"/>
      <c r="D274" s="161"/>
      <c r="E274" s="161"/>
      <c r="F274" s="162"/>
      <c r="G274" s="162"/>
    </row>
    <row r="275" spans="1:7" ht="21.75" customHeight="1">
      <c r="A275" s="159" t="s">
        <v>139</v>
      </c>
      <c r="B275" s="160">
        <f>production!$AV14</f>
        <v>0</v>
      </c>
      <c r="C275" s="159"/>
      <c r="D275" s="161"/>
      <c r="E275" s="159" t="s">
        <v>139</v>
      </c>
      <c r="F275" s="160">
        <f>B275</f>
        <v>0</v>
      </c>
      <c r="G275" s="160"/>
    </row>
    <row r="276" spans="1:7" ht="21.75" customHeight="1">
      <c r="A276" s="159" t="s">
        <v>140</v>
      </c>
      <c r="B276" s="160">
        <f>production!$AW14</f>
        <v>0</v>
      </c>
      <c r="C276" s="159"/>
      <c r="D276" s="161"/>
      <c r="E276" s="159" t="s">
        <v>140</v>
      </c>
      <c r="F276" s="160">
        <f>B276</f>
        <v>0</v>
      </c>
      <c r="G276" s="160"/>
    </row>
    <row r="277" spans="1:7" ht="21.75" customHeight="1">
      <c r="A277" s="161"/>
      <c r="B277" s="162"/>
      <c r="C277" s="161"/>
      <c r="D277" s="161"/>
      <c r="E277" s="161"/>
      <c r="F277" s="162"/>
      <c r="G277" s="162"/>
    </row>
    <row r="278" spans="1:7" ht="21.75" customHeight="1">
      <c r="A278" s="164" t="s">
        <v>17</v>
      </c>
      <c r="B278" s="165">
        <f>production!BB14</f>
        <v>0</v>
      </c>
      <c r="C278" s="165"/>
      <c r="D278" s="161"/>
      <c r="E278" s="164" t="s">
        <v>17</v>
      </c>
      <c r="F278" s="165">
        <f>B278</f>
        <v>0</v>
      </c>
      <c r="G278" s="165">
        <f>C278</f>
        <v>0</v>
      </c>
    </row>
    <row r="279" spans="1:7" ht="21.75" customHeight="1">
      <c r="A279" s="164" t="s">
        <v>18</v>
      </c>
      <c r="B279" s="165">
        <f>production!BC14</f>
        <v>0</v>
      </c>
      <c r="C279" s="165"/>
      <c r="D279" s="161"/>
      <c r="E279" s="164" t="s">
        <v>18</v>
      </c>
      <c r="F279" s="165">
        <f>B279</f>
        <v>0</v>
      </c>
      <c r="G279" s="165">
        <f>C279</f>
        <v>0</v>
      </c>
    </row>
    <row r="280" spans="1:7" ht="21.75" customHeight="1">
      <c r="A280" s="161"/>
      <c r="B280" s="162"/>
      <c r="C280" s="161"/>
      <c r="D280" s="161"/>
      <c r="E280" s="161"/>
      <c r="F280" s="162"/>
      <c r="G280" s="162"/>
    </row>
    <row r="281" spans="1:7" ht="21.75" customHeight="1">
      <c r="A281" s="163" t="s">
        <v>110</v>
      </c>
      <c r="B281" s="157">
        <f>SUM(B254:B280)</f>
        <v>0</v>
      </c>
      <c r="C281" s="163"/>
      <c r="E281" s="163" t="s">
        <v>110</v>
      </c>
      <c r="F281" s="160">
        <f>B281</f>
        <v>0</v>
      </c>
      <c r="G281" s="157"/>
    </row>
    <row r="282" spans="1:7" ht="21.75" customHeight="1">
      <c r="F282" s="162"/>
    </row>
    <row r="283" spans="1:7" ht="24" customHeight="1">
      <c r="A283" s="672" t="s">
        <v>117</v>
      </c>
      <c r="B283" s="672"/>
      <c r="C283" s="672"/>
      <c r="D283" s="154"/>
      <c r="E283" s="672" t="s">
        <v>117</v>
      </c>
      <c r="F283" s="672"/>
      <c r="G283" s="672"/>
    </row>
    <row r="284" spans="1:7" ht="24" customHeight="1"/>
    <row r="285" spans="1:7" ht="21.75" customHeight="1">
      <c r="A285" s="155" t="s">
        <v>118</v>
      </c>
      <c r="B285" s="673">
        <f ca="1">$B249</f>
        <v>45896</v>
      </c>
      <c r="C285" s="673"/>
      <c r="D285" s="155"/>
      <c r="E285" s="155" t="s">
        <v>118</v>
      </c>
      <c r="F285" s="673">
        <f ca="1">B285</f>
        <v>45896</v>
      </c>
      <c r="G285" s="673"/>
    </row>
    <row r="286" spans="1:7" ht="21.75" customHeight="1">
      <c r="A286" s="155" t="s">
        <v>119</v>
      </c>
      <c r="B286" s="674" t="str">
        <f>production!B15</f>
        <v/>
      </c>
      <c r="C286" s="674"/>
      <c r="D286" s="155"/>
      <c r="E286" s="155" t="s">
        <v>119</v>
      </c>
      <c r="F286" s="674" t="str">
        <f>B286</f>
        <v/>
      </c>
      <c r="G286" s="674"/>
    </row>
    <row r="288" spans="1:7" ht="21.75" customHeight="1">
      <c r="A288" s="671" t="s">
        <v>120</v>
      </c>
      <c r="B288" s="671" t="s">
        <v>121</v>
      </c>
      <c r="C288" s="671"/>
      <c r="E288" s="671" t="s">
        <v>120</v>
      </c>
      <c r="F288" s="671" t="s">
        <v>121</v>
      </c>
      <c r="G288" s="671"/>
    </row>
    <row r="289" spans="1:7" ht="21.75" customHeight="1">
      <c r="A289" s="671"/>
      <c r="B289" s="158" t="s">
        <v>122</v>
      </c>
      <c r="C289" s="158" t="s">
        <v>123</v>
      </c>
      <c r="E289" s="671"/>
      <c r="F289" s="158" t="s">
        <v>122</v>
      </c>
      <c r="G289" s="158" t="s">
        <v>123</v>
      </c>
    </row>
    <row r="290" spans="1:7" ht="21.75" customHeight="1">
      <c r="A290" s="159" t="s">
        <v>124</v>
      </c>
      <c r="B290" s="160">
        <f>production!$D15</f>
        <v>0</v>
      </c>
      <c r="C290" s="159"/>
      <c r="D290" s="161"/>
      <c r="E290" s="159" t="s">
        <v>124</v>
      </c>
      <c r="F290" s="160">
        <f>B290</f>
        <v>0</v>
      </c>
      <c r="G290" s="160"/>
    </row>
    <row r="291" spans="1:7" ht="21.75" customHeight="1">
      <c r="A291" s="159" t="s">
        <v>125</v>
      </c>
      <c r="B291" s="160">
        <f>production!$E15</f>
        <v>0</v>
      </c>
      <c r="C291" s="159"/>
      <c r="D291" s="161"/>
      <c r="E291" s="159" t="s">
        <v>125</v>
      </c>
      <c r="F291" s="160">
        <f>B291</f>
        <v>0</v>
      </c>
      <c r="G291" s="160"/>
    </row>
    <row r="292" spans="1:7" ht="21.75" customHeight="1">
      <c r="A292" s="161"/>
      <c r="B292" s="162"/>
      <c r="C292" s="161"/>
      <c r="D292" s="161"/>
      <c r="E292" s="161"/>
      <c r="F292" s="162"/>
      <c r="G292" s="162"/>
    </row>
    <row r="293" spans="1:7" ht="21.75" customHeight="1">
      <c r="A293" s="159" t="s">
        <v>126</v>
      </c>
      <c r="B293" s="160">
        <f>production!$H15</f>
        <v>0</v>
      </c>
      <c r="C293" s="159"/>
      <c r="D293" s="161"/>
      <c r="E293" s="159" t="s">
        <v>126</v>
      </c>
      <c r="F293" s="160">
        <f t="shared" ref="F293:F301" si="12">B293</f>
        <v>0</v>
      </c>
      <c r="G293" s="160"/>
    </row>
    <row r="294" spans="1:7" ht="21.75" customHeight="1">
      <c r="A294" s="159" t="s">
        <v>127</v>
      </c>
      <c r="B294" s="160">
        <f>production!$J15</f>
        <v>0</v>
      </c>
      <c r="C294" s="159"/>
      <c r="D294" s="161"/>
      <c r="E294" s="159" t="s">
        <v>127</v>
      </c>
      <c r="F294" s="160">
        <f t="shared" si="12"/>
        <v>0</v>
      </c>
      <c r="G294" s="160"/>
    </row>
    <row r="295" spans="1:7" ht="21.75" customHeight="1">
      <c r="A295" s="159" t="s">
        <v>128</v>
      </c>
      <c r="B295" s="160">
        <f>production!$K15</f>
        <v>0</v>
      </c>
      <c r="C295" s="159"/>
      <c r="D295" s="161"/>
      <c r="E295" s="159" t="s">
        <v>128</v>
      </c>
      <c r="F295" s="160">
        <f t="shared" si="12"/>
        <v>0</v>
      </c>
      <c r="G295" s="160"/>
    </row>
    <row r="296" spans="1:7" ht="21.75" customHeight="1">
      <c r="A296" s="159" t="s">
        <v>129</v>
      </c>
      <c r="B296" s="160">
        <f>production!$L15</f>
        <v>0</v>
      </c>
      <c r="C296" s="159"/>
      <c r="D296" s="161"/>
      <c r="E296" s="159" t="s">
        <v>129</v>
      </c>
      <c r="F296" s="160">
        <f t="shared" si="12"/>
        <v>0</v>
      </c>
      <c r="G296" s="160"/>
    </row>
    <row r="297" spans="1:7" ht="21.75" customHeight="1">
      <c r="A297" s="159" t="s">
        <v>130</v>
      </c>
      <c r="B297" s="160">
        <f>production!$O15</f>
        <v>0</v>
      </c>
      <c r="C297" s="159"/>
      <c r="D297" s="161"/>
      <c r="E297" s="159" t="s">
        <v>130</v>
      </c>
      <c r="F297" s="160">
        <f t="shared" si="12"/>
        <v>0</v>
      </c>
      <c r="G297" s="160"/>
    </row>
    <row r="298" spans="1:7" ht="21.75" customHeight="1">
      <c r="A298" s="159" t="s">
        <v>131</v>
      </c>
      <c r="B298" s="160">
        <f>production!$P15</f>
        <v>0</v>
      </c>
      <c r="C298" s="159"/>
      <c r="D298" s="161"/>
      <c r="E298" s="159" t="s">
        <v>131</v>
      </c>
      <c r="F298" s="160">
        <f t="shared" si="12"/>
        <v>0</v>
      </c>
      <c r="G298" s="160"/>
    </row>
    <row r="299" spans="1:7" ht="21.75" customHeight="1">
      <c r="A299" s="159" t="s">
        <v>132</v>
      </c>
      <c r="B299" s="160">
        <f>production!$Q15</f>
        <v>0</v>
      </c>
      <c r="C299" s="159"/>
      <c r="D299" s="161"/>
      <c r="E299" s="159" t="s">
        <v>132</v>
      </c>
      <c r="F299" s="160">
        <f t="shared" si="12"/>
        <v>0</v>
      </c>
      <c r="G299" s="160"/>
    </row>
    <row r="300" spans="1:7" ht="21.75" customHeight="1">
      <c r="A300" s="159" t="s">
        <v>133</v>
      </c>
      <c r="B300" s="160">
        <f>production!$S15</f>
        <v>0</v>
      </c>
      <c r="C300" s="159"/>
      <c r="D300" s="161"/>
      <c r="E300" s="159" t="s">
        <v>133</v>
      </c>
      <c r="F300" s="160">
        <f t="shared" si="12"/>
        <v>0</v>
      </c>
      <c r="G300" s="160"/>
    </row>
    <row r="301" spans="1:7" ht="21.75" customHeight="1">
      <c r="A301" s="159" t="s">
        <v>134</v>
      </c>
      <c r="B301" s="160">
        <f>production!$T15</f>
        <v>0</v>
      </c>
      <c r="C301" s="159"/>
      <c r="D301" s="161"/>
      <c r="E301" s="159" t="s">
        <v>134</v>
      </c>
      <c r="F301" s="160">
        <f t="shared" si="12"/>
        <v>0</v>
      </c>
      <c r="G301" s="160"/>
    </row>
    <row r="302" spans="1:7" ht="21.75" customHeight="1">
      <c r="A302" s="161"/>
      <c r="B302" s="162"/>
      <c r="C302" s="161"/>
      <c r="D302" s="161"/>
      <c r="E302" s="161"/>
      <c r="F302" s="162"/>
      <c r="G302" s="162"/>
    </row>
    <row r="303" spans="1:7" ht="21.75" customHeight="1">
      <c r="A303" s="161"/>
      <c r="B303" s="162"/>
      <c r="C303" s="161"/>
      <c r="D303" s="161"/>
      <c r="E303" s="161"/>
      <c r="F303" s="162"/>
      <c r="G303" s="162"/>
    </row>
    <row r="304" spans="1:7" ht="21.75" customHeight="1">
      <c r="A304" s="161"/>
      <c r="B304" s="162"/>
      <c r="C304" s="161"/>
      <c r="D304" s="161"/>
      <c r="E304" s="161"/>
      <c r="F304" s="162"/>
      <c r="G304" s="162"/>
    </row>
    <row r="305" spans="1:7" ht="21.75" customHeight="1">
      <c r="A305" s="159" t="s">
        <v>135</v>
      </c>
      <c r="B305" s="160">
        <f>production!$AA15</f>
        <v>0</v>
      </c>
      <c r="C305" s="159"/>
      <c r="D305" s="161"/>
      <c r="E305" s="159" t="s">
        <v>135</v>
      </c>
      <c r="F305" s="160">
        <f>B305</f>
        <v>0</v>
      </c>
      <c r="G305" s="160"/>
    </row>
    <row r="306" spans="1:7" ht="21.75" customHeight="1">
      <c r="A306" s="159" t="s">
        <v>136</v>
      </c>
      <c r="B306" s="160">
        <f>production!$AB15</f>
        <v>0</v>
      </c>
      <c r="C306" s="159"/>
      <c r="D306" s="161"/>
      <c r="E306" s="159" t="s">
        <v>136</v>
      </c>
      <c r="F306" s="160">
        <f>B306</f>
        <v>0</v>
      </c>
      <c r="G306" s="160"/>
    </row>
    <row r="307" spans="1:7" ht="21.75" customHeight="1">
      <c r="A307" s="159" t="s">
        <v>137</v>
      </c>
      <c r="B307" s="160">
        <f>production!$AG15</f>
        <v>0</v>
      </c>
      <c r="C307" s="159"/>
      <c r="D307" s="161"/>
      <c r="E307" s="159" t="s">
        <v>137</v>
      </c>
      <c r="F307" s="160">
        <f>B307</f>
        <v>0</v>
      </c>
      <c r="G307" s="160"/>
    </row>
    <row r="308" spans="1:7" ht="21.75" customHeight="1">
      <c r="A308" s="159" t="s">
        <v>138</v>
      </c>
      <c r="B308" s="160">
        <f>production!$AH15</f>
        <v>0</v>
      </c>
      <c r="C308" s="159"/>
      <c r="D308" s="161"/>
      <c r="E308" s="159" t="s">
        <v>138</v>
      </c>
      <c r="F308" s="160">
        <f>B308</f>
        <v>0</v>
      </c>
      <c r="G308" s="160"/>
    </row>
    <row r="309" spans="1:7" ht="21.75" customHeight="1">
      <c r="A309" s="161"/>
      <c r="B309" s="162"/>
      <c r="C309" s="161"/>
      <c r="D309" s="161"/>
      <c r="E309" s="161"/>
      <c r="F309" s="162"/>
      <c r="G309" s="162"/>
    </row>
    <row r="310" spans="1:7" ht="21.75" customHeight="1">
      <c r="A310" s="161"/>
      <c r="B310" s="162"/>
      <c r="C310" s="161"/>
      <c r="D310" s="161"/>
      <c r="E310" s="161"/>
      <c r="F310" s="162"/>
      <c r="G310" s="162"/>
    </row>
    <row r="311" spans="1:7" ht="21.75" customHeight="1">
      <c r="A311" s="159" t="s">
        <v>139</v>
      </c>
      <c r="B311" s="160">
        <f>production!$AV15</f>
        <v>0</v>
      </c>
      <c r="C311" s="159"/>
      <c r="D311" s="161"/>
      <c r="E311" s="159" t="s">
        <v>139</v>
      </c>
      <c r="F311" s="160">
        <f>B311</f>
        <v>0</v>
      </c>
      <c r="G311" s="160"/>
    </row>
    <row r="312" spans="1:7" ht="21.75" customHeight="1">
      <c r="A312" s="159" t="s">
        <v>140</v>
      </c>
      <c r="B312" s="160">
        <f>production!$AW15</f>
        <v>0</v>
      </c>
      <c r="C312" s="159"/>
      <c r="D312" s="161"/>
      <c r="E312" s="159" t="s">
        <v>140</v>
      </c>
      <c r="F312" s="160">
        <f>B312</f>
        <v>0</v>
      </c>
      <c r="G312" s="160"/>
    </row>
    <row r="313" spans="1:7" ht="21.75" customHeight="1">
      <c r="A313" s="161"/>
      <c r="B313" s="162"/>
      <c r="C313" s="161"/>
      <c r="D313" s="161"/>
      <c r="E313" s="161"/>
      <c r="F313" s="162"/>
      <c r="G313" s="162"/>
    </row>
    <row r="314" spans="1:7" ht="21.75" customHeight="1">
      <c r="A314" s="164" t="s">
        <v>17</v>
      </c>
      <c r="B314" s="165">
        <f>production!BB15</f>
        <v>0</v>
      </c>
      <c r="C314" s="165"/>
      <c r="D314" s="161"/>
      <c r="E314" s="164" t="s">
        <v>17</v>
      </c>
      <c r="F314" s="165">
        <f>B314</f>
        <v>0</v>
      </c>
      <c r="G314" s="165">
        <f>C314</f>
        <v>0</v>
      </c>
    </row>
    <row r="315" spans="1:7" ht="21.75" customHeight="1">
      <c r="A315" s="164" t="s">
        <v>18</v>
      </c>
      <c r="B315" s="165">
        <f>production!BC15</f>
        <v>0</v>
      </c>
      <c r="C315" s="165"/>
      <c r="D315" s="161"/>
      <c r="E315" s="164" t="s">
        <v>18</v>
      </c>
      <c r="F315" s="165">
        <f>B315</f>
        <v>0</v>
      </c>
      <c r="G315" s="165">
        <f>C315</f>
        <v>0</v>
      </c>
    </row>
    <row r="316" spans="1:7" ht="21.75" customHeight="1">
      <c r="A316" s="161"/>
      <c r="B316" s="162"/>
      <c r="C316" s="161"/>
      <c r="D316" s="161"/>
      <c r="E316" s="161"/>
      <c r="F316" s="162"/>
      <c r="G316" s="162"/>
    </row>
    <row r="317" spans="1:7" ht="21.75" customHeight="1">
      <c r="A317" s="163" t="s">
        <v>110</v>
      </c>
      <c r="B317" s="157">
        <f>SUM(B290:B316)</f>
        <v>0</v>
      </c>
      <c r="C317" s="163"/>
      <c r="E317" s="163" t="s">
        <v>110</v>
      </c>
      <c r="F317" s="160">
        <f>B317</f>
        <v>0</v>
      </c>
      <c r="G317" s="157"/>
    </row>
    <row r="318" spans="1:7" ht="21.75" customHeight="1">
      <c r="F318" s="162"/>
    </row>
    <row r="319" spans="1:7" ht="24" customHeight="1">
      <c r="A319" s="672" t="s">
        <v>117</v>
      </c>
      <c r="B319" s="672"/>
      <c r="C319" s="672"/>
      <c r="D319" s="154"/>
      <c r="E319" s="672" t="s">
        <v>117</v>
      </c>
      <c r="F319" s="672"/>
      <c r="G319" s="672"/>
    </row>
    <row r="320" spans="1:7" ht="24" customHeight="1"/>
    <row r="321" spans="1:7" ht="21.75" customHeight="1">
      <c r="A321" s="155" t="s">
        <v>118</v>
      </c>
      <c r="B321" s="673">
        <f ca="1">$B285</f>
        <v>45896</v>
      </c>
      <c r="C321" s="673"/>
      <c r="D321" s="155"/>
      <c r="E321" s="155" t="s">
        <v>118</v>
      </c>
      <c r="F321" s="673">
        <f ca="1">B321</f>
        <v>45896</v>
      </c>
      <c r="G321" s="673"/>
    </row>
    <row r="322" spans="1:7" ht="21.75" customHeight="1">
      <c r="A322" s="155" t="s">
        <v>119</v>
      </c>
      <c r="B322" s="670" t="str">
        <f>production!B16</f>
        <v/>
      </c>
      <c r="C322" s="670"/>
      <c r="D322" s="155"/>
      <c r="E322" s="155" t="s">
        <v>119</v>
      </c>
      <c r="F322" s="670" t="str">
        <f>B322</f>
        <v/>
      </c>
      <c r="G322" s="670"/>
    </row>
    <row r="324" spans="1:7" ht="21.75" customHeight="1">
      <c r="A324" s="671" t="s">
        <v>120</v>
      </c>
      <c r="B324" s="671" t="s">
        <v>121</v>
      </c>
      <c r="C324" s="671"/>
      <c r="E324" s="671" t="s">
        <v>120</v>
      </c>
      <c r="F324" s="671" t="s">
        <v>121</v>
      </c>
      <c r="G324" s="671"/>
    </row>
    <row r="325" spans="1:7" ht="21.75" customHeight="1">
      <c r="A325" s="671"/>
      <c r="B325" s="158" t="s">
        <v>122</v>
      </c>
      <c r="C325" s="158" t="s">
        <v>123</v>
      </c>
      <c r="E325" s="671"/>
      <c r="F325" s="158" t="s">
        <v>122</v>
      </c>
      <c r="G325" s="158" t="s">
        <v>123</v>
      </c>
    </row>
    <row r="326" spans="1:7" ht="21.75" customHeight="1">
      <c r="A326" s="159" t="s">
        <v>124</v>
      </c>
      <c r="B326" s="160">
        <f>production!$D16</f>
        <v>0</v>
      </c>
      <c r="C326" s="160"/>
      <c r="D326" s="161"/>
      <c r="E326" s="159" t="s">
        <v>124</v>
      </c>
      <c r="F326" s="160">
        <f>B326</f>
        <v>0</v>
      </c>
      <c r="G326" s="160">
        <f>C326</f>
        <v>0</v>
      </c>
    </row>
    <row r="327" spans="1:7" ht="21.75" customHeight="1">
      <c r="A327" s="159" t="s">
        <v>125</v>
      </c>
      <c r="B327" s="160">
        <f>production!$E16</f>
        <v>0</v>
      </c>
      <c r="C327" s="160"/>
      <c r="D327" s="161"/>
      <c r="E327" s="159" t="s">
        <v>125</v>
      </c>
      <c r="F327" s="160">
        <f>B327</f>
        <v>0</v>
      </c>
      <c r="G327" s="160">
        <f>C327</f>
        <v>0</v>
      </c>
    </row>
    <row r="328" spans="1:7" ht="21.75" customHeight="1">
      <c r="A328" s="161"/>
      <c r="B328" s="162"/>
      <c r="C328" s="162"/>
      <c r="D328" s="161"/>
      <c r="E328" s="161"/>
      <c r="F328" s="162"/>
      <c r="G328" s="162"/>
    </row>
    <row r="329" spans="1:7" ht="21.75" customHeight="1">
      <c r="A329" s="159" t="s">
        <v>126</v>
      </c>
      <c r="B329" s="160">
        <f>production!$H16</f>
        <v>0</v>
      </c>
      <c r="C329" s="160"/>
      <c r="D329" s="161"/>
      <c r="E329" s="159" t="s">
        <v>126</v>
      </c>
      <c r="F329" s="160">
        <f t="shared" ref="F329:F337" si="13">B329</f>
        <v>0</v>
      </c>
      <c r="G329" s="160">
        <f t="shared" ref="G329:G337" si="14">C329</f>
        <v>0</v>
      </c>
    </row>
    <row r="330" spans="1:7" ht="21.75" customHeight="1">
      <c r="A330" s="159" t="s">
        <v>127</v>
      </c>
      <c r="B330" s="160">
        <f>production!$J16</f>
        <v>0</v>
      </c>
      <c r="C330" s="160"/>
      <c r="D330" s="161"/>
      <c r="E330" s="159" t="s">
        <v>127</v>
      </c>
      <c r="F330" s="160">
        <f t="shared" si="13"/>
        <v>0</v>
      </c>
      <c r="G330" s="160">
        <f t="shared" si="14"/>
        <v>0</v>
      </c>
    </row>
    <row r="331" spans="1:7" ht="21.75" customHeight="1">
      <c r="A331" s="159" t="s">
        <v>128</v>
      </c>
      <c r="B331" s="160">
        <f>production!$K16</f>
        <v>0</v>
      </c>
      <c r="C331" s="160"/>
      <c r="D331" s="161"/>
      <c r="E331" s="159" t="s">
        <v>128</v>
      </c>
      <c r="F331" s="160">
        <f t="shared" si="13"/>
        <v>0</v>
      </c>
      <c r="G331" s="160">
        <f t="shared" si="14"/>
        <v>0</v>
      </c>
    </row>
    <row r="332" spans="1:7" ht="21.75" customHeight="1">
      <c r="A332" s="159" t="s">
        <v>129</v>
      </c>
      <c r="B332" s="160">
        <f>production!$L16</f>
        <v>0</v>
      </c>
      <c r="C332" s="160"/>
      <c r="D332" s="161"/>
      <c r="E332" s="159" t="s">
        <v>129</v>
      </c>
      <c r="F332" s="160">
        <f t="shared" si="13"/>
        <v>0</v>
      </c>
      <c r="G332" s="160">
        <f t="shared" si="14"/>
        <v>0</v>
      </c>
    </row>
    <row r="333" spans="1:7" ht="21.75" customHeight="1">
      <c r="A333" s="159" t="s">
        <v>130</v>
      </c>
      <c r="B333" s="160">
        <f>production!$O16</f>
        <v>0</v>
      </c>
      <c r="C333" s="160"/>
      <c r="D333" s="161"/>
      <c r="E333" s="159" t="s">
        <v>130</v>
      </c>
      <c r="F333" s="160">
        <f t="shared" si="13"/>
        <v>0</v>
      </c>
      <c r="G333" s="160">
        <f t="shared" si="14"/>
        <v>0</v>
      </c>
    </row>
    <row r="334" spans="1:7" ht="21.75" customHeight="1">
      <c r="A334" s="159" t="s">
        <v>131</v>
      </c>
      <c r="B334" s="160">
        <f>production!$P16</f>
        <v>0</v>
      </c>
      <c r="C334" s="160"/>
      <c r="D334" s="161"/>
      <c r="E334" s="159" t="s">
        <v>131</v>
      </c>
      <c r="F334" s="160">
        <f t="shared" si="13"/>
        <v>0</v>
      </c>
      <c r="G334" s="160">
        <f t="shared" si="14"/>
        <v>0</v>
      </c>
    </row>
    <row r="335" spans="1:7" ht="21.75" customHeight="1">
      <c r="A335" s="159" t="s">
        <v>132</v>
      </c>
      <c r="B335" s="160">
        <f>production!$Q16</f>
        <v>0</v>
      </c>
      <c r="C335" s="160"/>
      <c r="D335" s="161"/>
      <c r="E335" s="159" t="s">
        <v>132</v>
      </c>
      <c r="F335" s="160">
        <f t="shared" si="13"/>
        <v>0</v>
      </c>
      <c r="G335" s="160">
        <f t="shared" si="14"/>
        <v>0</v>
      </c>
    </row>
    <row r="336" spans="1:7" ht="21.75" customHeight="1">
      <c r="A336" s="159" t="s">
        <v>133</v>
      </c>
      <c r="B336" s="160">
        <f>production!$S16</f>
        <v>0</v>
      </c>
      <c r="C336" s="160"/>
      <c r="D336" s="161"/>
      <c r="E336" s="159" t="s">
        <v>133</v>
      </c>
      <c r="F336" s="160">
        <f t="shared" si="13"/>
        <v>0</v>
      </c>
      <c r="G336" s="160">
        <f t="shared" si="14"/>
        <v>0</v>
      </c>
    </row>
    <row r="337" spans="1:7" ht="21.75" customHeight="1">
      <c r="A337" s="159" t="s">
        <v>134</v>
      </c>
      <c r="B337" s="160">
        <f>production!$T16</f>
        <v>0</v>
      </c>
      <c r="C337" s="160"/>
      <c r="D337" s="161"/>
      <c r="E337" s="159" t="s">
        <v>134</v>
      </c>
      <c r="F337" s="160">
        <f t="shared" si="13"/>
        <v>0</v>
      </c>
      <c r="G337" s="160">
        <f t="shared" si="14"/>
        <v>0</v>
      </c>
    </row>
    <row r="338" spans="1:7" ht="21.75" customHeight="1">
      <c r="A338" s="161"/>
      <c r="B338" s="162"/>
      <c r="C338" s="162"/>
      <c r="D338" s="161"/>
      <c r="E338" s="161"/>
      <c r="F338" s="162"/>
      <c r="G338" s="162"/>
    </row>
    <row r="339" spans="1:7" ht="21.75" customHeight="1">
      <c r="A339" s="161"/>
      <c r="B339" s="162"/>
      <c r="C339" s="162"/>
      <c r="D339" s="161"/>
      <c r="E339" s="161"/>
      <c r="F339" s="162"/>
      <c r="G339" s="162"/>
    </row>
    <row r="340" spans="1:7" ht="21.75" customHeight="1">
      <c r="A340" s="161"/>
      <c r="B340" s="162"/>
      <c r="C340" s="162"/>
      <c r="D340" s="161"/>
      <c r="E340" s="161"/>
      <c r="F340" s="162"/>
      <c r="G340" s="162"/>
    </row>
    <row r="341" spans="1:7" ht="21.75" customHeight="1">
      <c r="A341" s="159" t="s">
        <v>135</v>
      </c>
      <c r="B341" s="160">
        <f>production!$AA16</f>
        <v>0</v>
      </c>
      <c r="C341" s="160"/>
      <c r="D341" s="161"/>
      <c r="E341" s="159" t="s">
        <v>135</v>
      </c>
      <c r="F341" s="160">
        <f t="shared" ref="F341:G344" si="15">B341</f>
        <v>0</v>
      </c>
      <c r="G341" s="160">
        <f t="shared" si="15"/>
        <v>0</v>
      </c>
    </row>
    <row r="342" spans="1:7" ht="21.75" customHeight="1">
      <c r="A342" s="159" t="s">
        <v>136</v>
      </c>
      <c r="B342" s="160">
        <f>production!$AB16</f>
        <v>0</v>
      </c>
      <c r="C342" s="160"/>
      <c r="D342" s="161"/>
      <c r="E342" s="159" t="s">
        <v>136</v>
      </c>
      <c r="F342" s="160">
        <f t="shared" si="15"/>
        <v>0</v>
      </c>
      <c r="G342" s="160">
        <f t="shared" si="15"/>
        <v>0</v>
      </c>
    </row>
    <row r="343" spans="1:7" ht="21.75" customHeight="1">
      <c r="A343" s="159" t="s">
        <v>137</v>
      </c>
      <c r="B343" s="160">
        <f>production!$AG16</f>
        <v>0</v>
      </c>
      <c r="C343" s="160"/>
      <c r="D343" s="161"/>
      <c r="E343" s="159" t="s">
        <v>137</v>
      </c>
      <c r="F343" s="160">
        <f t="shared" si="15"/>
        <v>0</v>
      </c>
      <c r="G343" s="160">
        <f t="shared" si="15"/>
        <v>0</v>
      </c>
    </row>
    <row r="344" spans="1:7" ht="21.75" customHeight="1">
      <c r="A344" s="159" t="s">
        <v>138</v>
      </c>
      <c r="B344" s="160">
        <f>production!$AH16</f>
        <v>0</v>
      </c>
      <c r="C344" s="160"/>
      <c r="D344" s="161"/>
      <c r="E344" s="159" t="s">
        <v>138</v>
      </c>
      <c r="F344" s="160">
        <f t="shared" si="15"/>
        <v>0</v>
      </c>
      <c r="G344" s="160">
        <f t="shared" si="15"/>
        <v>0</v>
      </c>
    </row>
    <row r="345" spans="1:7" ht="21.75" customHeight="1">
      <c r="A345" s="161"/>
      <c r="B345" s="162"/>
      <c r="C345" s="162"/>
      <c r="D345" s="161"/>
      <c r="E345" s="161"/>
      <c r="F345" s="162"/>
      <c r="G345" s="162"/>
    </row>
    <row r="346" spans="1:7" ht="21.75" customHeight="1">
      <c r="A346" s="161"/>
      <c r="B346" s="162"/>
      <c r="C346" s="162"/>
      <c r="D346" s="161"/>
      <c r="E346" s="161"/>
      <c r="F346" s="162"/>
      <c r="G346" s="162"/>
    </row>
    <row r="347" spans="1:7" ht="21.75" customHeight="1">
      <c r="A347" s="159" t="s">
        <v>139</v>
      </c>
      <c r="B347" s="160">
        <f>production!$AV16</f>
        <v>0</v>
      </c>
      <c r="C347" s="160"/>
      <c r="D347" s="161"/>
      <c r="E347" s="159" t="s">
        <v>139</v>
      </c>
      <c r="F347" s="160">
        <f>B347</f>
        <v>0</v>
      </c>
      <c r="G347" s="160">
        <f>C347</f>
        <v>0</v>
      </c>
    </row>
    <row r="348" spans="1:7" ht="21.75" customHeight="1">
      <c r="A348" s="159" t="s">
        <v>140</v>
      </c>
      <c r="B348" s="160">
        <f>production!$AW16</f>
        <v>0</v>
      </c>
      <c r="C348" s="160"/>
      <c r="D348" s="161"/>
      <c r="E348" s="159" t="s">
        <v>140</v>
      </c>
      <c r="F348" s="160">
        <f>B348</f>
        <v>0</v>
      </c>
      <c r="G348" s="160">
        <f>C348</f>
        <v>0</v>
      </c>
    </row>
    <row r="349" spans="1:7" ht="21.75" customHeight="1">
      <c r="A349" s="161"/>
      <c r="B349" s="162"/>
      <c r="C349" s="162"/>
      <c r="D349" s="161"/>
      <c r="E349" s="161"/>
      <c r="F349" s="162"/>
      <c r="G349" s="162"/>
    </row>
    <row r="350" spans="1:7" ht="21.75" customHeight="1">
      <c r="A350" s="164" t="s">
        <v>17</v>
      </c>
      <c r="B350" s="165">
        <f>production!BB16</f>
        <v>0</v>
      </c>
      <c r="C350" s="165"/>
      <c r="D350" s="161"/>
      <c r="E350" s="164" t="s">
        <v>17</v>
      </c>
      <c r="F350" s="165">
        <f>B350</f>
        <v>0</v>
      </c>
      <c r="G350" s="165">
        <f>C350</f>
        <v>0</v>
      </c>
    </row>
    <row r="351" spans="1:7" ht="21.75" customHeight="1">
      <c r="A351" s="164" t="s">
        <v>18</v>
      </c>
      <c r="B351" s="165">
        <f>production!BC16</f>
        <v>0</v>
      </c>
      <c r="C351" s="165"/>
      <c r="D351" s="161"/>
      <c r="E351" s="164" t="s">
        <v>18</v>
      </c>
      <c r="F351" s="165">
        <f>B351</f>
        <v>0</v>
      </c>
      <c r="G351" s="165">
        <f>C351</f>
        <v>0</v>
      </c>
    </row>
    <row r="352" spans="1:7" ht="21.75" customHeight="1">
      <c r="A352" s="161"/>
      <c r="B352" s="162"/>
      <c r="C352" s="162"/>
      <c r="D352" s="161"/>
      <c r="E352" s="161"/>
      <c r="F352" s="162"/>
      <c r="G352" s="162"/>
    </row>
    <row r="353" spans="1:7" ht="21.75" customHeight="1">
      <c r="A353" s="163" t="s">
        <v>110</v>
      </c>
      <c r="B353" s="157">
        <f>SUM(B326:B352)</f>
        <v>0</v>
      </c>
      <c r="C353" s="157">
        <f>SUM(C326:C352)</f>
        <v>0</v>
      </c>
      <c r="E353" s="163" t="s">
        <v>110</v>
      </c>
      <c r="F353" s="160">
        <f>B353</f>
        <v>0</v>
      </c>
      <c r="G353" s="160">
        <f>C353</f>
        <v>0</v>
      </c>
    </row>
    <row r="354" spans="1:7" ht="21.75" customHeight="1">
      <c r="F354" s="162"/>
    </row>
    <row r="355" spans="1:7" ht="24" customHeight="1">
      <c r="A355" s="672" t="s">
        <v>117</v>
      </c>
      <c r="B355" s="672"/>
      <c r="C355" s="672"/>
      <c r="D355" s="154"/>
      <c r="E355" s="672" t="s">
        <v>117</v>
      </c>
      <c r="F355" s="672"/>
      <c r="G355" s="672"/>
    </row>
    <row r="356" spans="1:7" ht="24" customHeight="1"/>
    <row r="357" spans="1:7" ht="21.75" customHeight="1">
      <c r="A357" s="155" t="s">
        <v>118</v>
      </c>
      <c r="B357" s="673">
        <f ca="1">$B321</f>
        <v>45896</v>
      </c>
      <c r="C357" s="673"/>
      <c r="D357" s="155"/>
      <c r="E357" s="155" t="s">
        <v>118</v>
      </c>
      <c r="F357" s="673">
        <f ca="1">B357</f>
        <v>45896</v>
      </c>
      <c r="G357" s="673"/>
    </row>
    <row r="358" spans="1:7" ht="21.75" customHeight="1">
      <c r="A358" s="155" t="s">
        <v>119</v>
      </c>
      <c r="B358" s="169" t="str">
        <f>production!B17</f>
        <v/>
      </c>
      <c r="D358" s="155"/>
      <c r="E358" s="155" t="s">
        <v>119</v>
      </c>
      <c r="F358" s="674" t="str">
        <f>B358</f>
        <v/>
      </c>
      <c r="G358" s="674"/>
    </row>
    <row r="360" spans="1:7" ht="21.75" customHeight="1">
      <c r="A360" s="671" t="s">
        <v>120</v>
      </c>
      <c r="B360" s="671" t="s">
        <v>121</v>
      </c>
      <c r="C360" s="671"/>
      <c r="E360" s="671" t="s">
        <v>120</v>
      </c>
      <c r="F360" s="671" t="s">
        <v>121</v>
      </c>
      <c r="G360" s="671"/>
    </row>
    <row r="361" spans="1:7" ht="21.75" customHeight="1">
      <c r="A361" s="671"/>
      <c r="B361" s="158" t="s">
        <v>122</v>
      </c>
      <c r="C361" s="158" t="s">
        <v>123</v>
      </c>
      <c r="E361" s="671"/>
      <c r="F361" s="158" t="s">
        <v>122</v>
      </c>
      <c r="G361" s="158" t="s">
        <v>123</v>
      </c>
    </row>
    <row r="362" spans="1:7" ht="21.75" customHeight="1">
      <c r="A362" s="159" t="s">
        <v>124</v>
      </c>
      <c r="B362" s="160">
        <f>production!$D17</f>
        <v>0</v>
      </c>
      <c r="C362" s="159"/>
      <c r="D362" s="161"/>
      <c r="E362" s="159" t="s">
        <v>124</v>
      </c>
      <c r="F362" s="160">
        <f>B362</f>
        <v>0</v>
      </c>
      <c r="G362" s="160"/>
    </row>
    <row r="363" spans="1:7" ht="21.75" customHeight="1">
      <c r="A363" s="159" t="s">
        <v>125</v>
      </c>
      <c r="B363" s="160">
        <f>production!$E17</f>
        <v>0</v>
      </c>
      <c r="C363" s="159"/>
      <c r="D363" s="161"/>
      <c r="E363" s="159" t="s">
        <v>125</v>
      </c>
      <c r="F363" s="160">
        <f>B363</f>
        <v>0</v>
      </c>
      <c r="G363" s="160"/>
    </row>
    <row r="364" spans="1:7" ht="21.75" customHeight="1">
      <c r="A364" s="161"/>
      <c r="B364" s="162"/>
      <c r="C364" s="161"/>
      <c r="D364" s="161"/>
      <c r="E364" s="161"/>
      <c r="F364" s="162"/>
      <c r="G364" s="162"/>
    </row>
    <row r="365" spans="1:7" ht="21.75" customHeight="1">
      <c r="A365" s="159" t="s">
        <v>126</v>
      </c>
      <c r="B365" s="160">
        <f>production!$H17</f>
        <v>0</v>
      </c>
      <c r="C365" s="159"/>
      <c r="D365" s="161"/>
      <c r="E365" s="159" t="s">
        <v>126</v>
      </c>
      <c r="F365" s="160">
        <f t="shared" ref="F365:F373" si="16">B365</f>
        <v>0</v>
      </c>
      <c r="G365" s="160"/>
    </row>
    <row r="366" spans="1:7" ht="21.75" customHeight="1">
      <c r="A366" s="159" t="s">
        <v>127</v>
      </c>
      <c r="B366" s="160">
        <f>production!$J17</f>
        <v>0</v>
      </c>
      <c r="C366" s="159"/>
      <c r="D366" s="161"/>
      <c r="E366" s="159" t="s">
        <v>127</v>
      </c>
      <c r="F366" s="160">
        <f t="shared" si="16"/>
        <v>0</v>
      </c>
      <c r="G366" s="160"/>
    </row>
    <row r="367" spans="1:7" ht="21.75" customHeight="1">
      <c r="A367" s="159" t="s">
        <v>128</v>
      </c>
      <c r="B367" s="160">
        <f>production!$K17</f>
        <v>0</v>
      </c>
      <c r="C367" s="159"/>
      <c r="D367" s="161"/>
      <c r="E367" s="159" t="s">
        <v>128</v>
      </c>
      <c r="F367" s="160">
        <f t="shared" si="16"/>
        <v>0</v>
      </c>
      <c r="G367" s="160"/>
    </row>
    <row r="368" spans="1:7" ht="21.75" customHeight="1">
      <c r="A368" s="159" t="s">
        <v>129</v>
      </c>
      <c r="B368" s="160">
        <f>production!$L17</f>
        <v>0</v>
      </c>
      <c r="C368" s="159"/>
      <c r="D368" s="161"/>
      <c r="E368" s="159" t="s">
        <v>129</v>
      </c>
      <c r="F368" s="160">
        <f t="shared" si="16"/>
        <v>0</v>
      </c>
      <c r="G368" s="160"/>
    </row>
    <row r="369" spans="1:7" ht="21.75" customHeight="1">
      <c r="A369" s="159" t="s">
        <v>130</v>
      </c>
      <c r="B369" s="160">
        <f>production!$O17</f>
        <v>0</v>
      </c>
      <c r="C369" s="159"/>
      <c r="D369" s="161"/>
      <c r="E369" s="159" t="s">
        <v>130</v>
      </c>
      <c r="F369" s="160">
        <f t="shared" si="16"/>
        <v>0</v>
      </c>
      <c r="G369" s="160"/>
    </row>
    <row r="370" spans="1:7" ht="21.75" customHeight="1">
      <c r="A370" s="159" t="s">
        <v>131</v>
      </c>
      <c r="B370" s="160">
        <f>production!$P17</f>
        <v>0</v>
      </c>
      <c r="C370" s="159"/>
      <c r="D370" s="161"/>
      <c r="E370" s="159" t="s">
        <v>131</v>
      </c>
      <c r="F370" s="160">
        <f t="shared" si="16"/>
        <v>0</v>
      </c>
      <c r="G370" s="160"/>
    </row>
    <row r="371" spans="1:7" ht="21.75" customHeight="1">
      <c r="A371" s="159" t="s">
        <v>132</v>
      </c>
      <c r="B371" s="160">
        <f>production!$Q17</f>
        <v>0</v>
      </c>
      <c r="C371" s="159"/>
      <c r="D371" s="161"/>
      <c r="E371" s="159" t="s">
        <v>132</v>
      </c>
      <c r="F371" s="160">
        <f t="shared" si="16"/>
        <v>0</v>
      </c>
      <c r="G371" s="160"/>
    </row>
    <row r="372" spans="1:7" ht="21.75" customHeight="1">
      <c r="A372" s="159" t="s">
        <v>133</v>
      </c>
      <c r="B372" s="160">
        <f>production!$S17</f>
        <v>0</v>
      </c>
      <c r="C372" s="159"/>
      <c r="D372" s="161"/>
      <c r="E372" s="159" t="s">
        <v>133</v>
      </c>
      <c r="F372" s="160">
        <f t="shared" si="16"/>
        <v>0</v>
      </c>
      <c r="G372" s="160"/>
    </row>
    <row r="373" spans="1:7" ht="21.75" customHeight="1">
      <c r="A373" s="159" t="s">
        <v>134</v>
      </c>
      <c r="B373" s="160">
        <f>production!$T17</f>
        <v>0</v>
      </c>
      <c r="C373" s="159"/>
      <c r="D373" s="161"/>
      <c r="E373" s="159" t="s">
        <v>134</v>
      </c>
      <c r="F373" s="160">
        <f t="shared" si="16"/>
        <v>0</v>
      </c>
      <c r="G373" s="160"/>
    </row>
    <row r="374" spans="1:7" ht="21.75" customHeight="1">
      <c r="A374" s="161"/>
      <c r="B374" s="162"/>
      <c r="C374" s="161"/>
      <c r="D374" s="161"/>
      <c r="E374" s="161"/>
      <c r="F374" s="162"/>
      <c r="G374" s="162"/>
    </row>
    <row r="375" spans="1:7" ht="21.75" customHeight="1">
      <c r="A375" s="161"/>
      <c r="B375" s="162"/>
      <c r="C375" s="161"/>
      <c r="D375" s="161"/>
      <c r="E375" s="161"/>
      <c r="F375" s="162"/>
      <c r="G375" s="162"/>
    </row>
    <row r="376" spans="1:7" ht="21.75" customHeight="1">
      <c r="A376" s="161"/>
      <c r="B376" s="162"/>
      <c r="C376" s="161"/>
      <c r="D376" s="161"/>
      <c r="E376" s="161"/>
      <c r="F376" s="162"/>
      <c r="G376" s="162"/>
    </row>
    <row r="377" spans="1:7" ht="21.75" customHeight="1">
      <c r="A377" s="159" t="s">
        <v>135</v>
      </c>
      <c r="B377" s="160">
        <f>production!$AA17</f>
        <v>0</v>
      </c>
      <c r="C377" s="159"/>
      <c r="D377" s="161"/>
      <c r="E377" s="159" t="s">
        <v>135</v>
      </c>
      <c r="F377" s="160">
        <f>B377</f>
        <v>0</v>
      </c>
      <c r="G377" s="160"/>
    </row>
    <row r="378" spans="1:7" ht="21.75" customHeight="1">
      <c r="A378" s="159" t="s">
        <v>136</v>
      </c>
      <c r="B378" s="160">
        <f>production!$AB17</f>
        <v>0</v>
      </c>
      <c r="C378" s="159"/>
      <c r="D378" s="161"/>
      <c r="E378" s="159" t="s">
        <v>136</v>
      </c>
      <c r="F378" s="160">
        <f>B378</f>
        <v>0</v>
      </c>
      <c r="G378" s="160"/>
    </row>
    <row r="379" spans="1:7" ht="21.75" customHeight="1">
      <c r="A379" s="159" t="s">
        <v>137</v>
      </c>
      <c r="B379" s="160">
        <f>production!$AG17</f>
        <v>0</v>
      </c>
      <c r="C379" s="159"/>
      <c r="D379" s="161"/>
      <c r="E379" s="159" t="s">
        <v>137</v>
      </c>
      <c r="F379" s="160">
        <f>B379</f>
        <v>0</v>
      </c>
      <c r="G379" s="160"/>
    </row>
    <row r="380" spans="1:7" ht="21.75" customHeight="1">
      <c r="A380" s="159" t="s">
        <v>138</v>
      </c>
      <c r="B380" s="160">
        <f>production!$AH17</f>
        <v>0</v>
      </c>
      <c r="C380" s="159"/>
      <c r="D380" s="161"/>
      <c r="E380" s="159" t="s">
        <v>138</v>
      </c>
      <c r="F380" s="160">
        <f>B380</f>
        <v>0</v>
      </c>
      <c r="G380" s="160"/>
    </row>
    <row r="381" spans="1:7" ht="21.75" customHeight="1">
      <c r="A381" s="161"/>
      <c r="B381" s="162"/>
      <c r="C381" s="161"/>
      <c r="D381" s="161"/>
      <c r="E381" s="161"/>
      <c r="F381" s="162"/>
      <c r="G381" s="162"/>
    </row>
    <row r="382" spans="1:7" ht="21.75" customHeight="1">
      <c r="A382" s="161"/>
      <c r="B382" s="162"/>
      <c r="C382" s="161"/>
      <c r="D382" s="161"/>
      <c r="E382" s="161"/>
      <c r="F382" s="162"/>
      <c r="G382" s="162"/>
    </row>
    <row r="383" spans="1:7" ht="21.75" customHeight="1">
      <c r="A383" s="159" t="s">
        <v>139</v>
      </c>
      <c r="B383" s="160">
        <f>production!$AV17</f>
        <v>0</v>
      </c>
      <c r="C383" s="159"/>
      <c r="D383" s="161"/>
      <c r="E383" s="159" t="s">
        <v>139</v>
      </c>
      <c r="F383" s="160">
        <f>B383</f>
        <v>0</v>
      </c>
      <c r="G383" s="160"/>
    </row>
    <row r="384" spans="1:7" ht="21.75" customHeight="1">
      <c r="A384" s="159" t="s">
        <v>140</v>
      </c>
      <c r="B384" s="160">
        <f>production!$AW17</f>
        <v>0</v>
      </c>
      <c r="C384" s="159"/>
      <c r="D384" s="161"/>
      <c r="E384" s="159" t="s">
        <v>140</v>
      </c>
      <c r="F384" s="160">
        <f>B384</f>
        <v>0</v>
      </c>
      <c r="G384" s="160"/>
    </row>
    <row r="385" spans="1:7" ht="21.75" customHeight="1">
      <c r="A385" s="161"/>
      <c r="B385" s="162"/>
      <c r="C385" s="161"/>
      <c r="D385" s="161"/>
      <c r="E385" s="161"/>
      <c r="F385" s="162"/>
      <c r="G385" s="162"/>
    </row>
    <row r="386" spans="1:7" ht="21.75" customHeight="1">
      <c r="A386" s="164" t="s">
        <v>17</v>
      </c>
      <c r="B386" s="165">
        <f>production!BB17</f>
        <v>0</v>
      </c>
      <c r="C386" s="165"/>
      <c r="D386" s="161"/>
      <c r="E386" s="164" t="s">
        <v>17</v>
      </c>
      <c r="F386" s="165">
        <f>B386</f>
        <v>0</v>
      </c>
      <c r="G386" s="165">
        <f>C386</f>
        <v>0</v>
      </c>
    </row>
    <row r="387" spans="1:7" ht="21.75" customHeight="1">
      <c r="A387" s="164" t="s">
        <v>18</v>
      </c>
      <c r="B387" s="165">
        <f>production!BC17</f>
        <v>0</v>
      </c>
      <c r="C387" s="165"/>
      <c r="D387" s="161"/>
      <c r="E387" s="164" t="s">
        <v>18</v>
      </c>
      <c r="F387" s="165">
        <f>B387</f>
        <v>0</v>
      </c>
      <c r="G387" s="165">
        <f>C387</f>
        <v>0</v>
      </c>
    </row>
    <row r="388" spans="1:7" ht="21.75" customHeight="1">
      <c r="A388" s="161"/>
      <c r="B388" s="162"/>
      <c r="C388" s="161"/>
      <c r="D388" s="161"/>
      <c r="E388" s="161"/>
      <c r="F388" s="162"/>
      <c r="G388" s="162"/>
    </row>
    <row r="389" spans="1:7" ht="21.75" customHeight="1">
      <c r="A389" s="163" t="s">
        <v>110</v>
      </c>
      <c r="B389" s="157">
        <f>SUM(B362:B388)</f>
        <v>0</v>
      </c>
      <c r="C389" s="163"/>
      <c r="E389" s="163" t="s">
        <v>110</v>
      </c>
      <c r="F389" s="160">
        <f>B389</f>
        <v>0</v>
      </c>
      <c r="G389" s="157"/>
    </row>
    <row r="390" spans="1:7" ht="21.75" customHeight="1">
      <c r="F390" s="162"/>
      <c r="G390" s="171"/>
    </row>
    <row r="391" spans="1:7" ht="24" customHeight="1">
      <c r="A391" s="672" t="s">
        <v>117</v>
      </c>
      <c r="B391" s="672"/>
      <c r="C391" s="672"/>
      <c r="D391" s="154"/>
      <c r="E391" s="672" t="s">
        <v>117</v>
      </c>
      <c r="F391" s="672"/>
      <c r="G391" s="672"/>
    </row>
    <row r="392" spans="1:7" ht="24" customHeight="1"/>
    <row r="393" spans="1:7" ht="21.75" customHeight="1">
      <c r="A393" s="155" t="s">
        <v>118</v>
      </c>
      <c r="B393" s="673">
        <f ca="1">$B357</f>
        <v>45896</v>
      </c>
      <c r="C393" s="673"/>
      <c r="D393" s="155"/>
      <c r="E393" s="155" t="s">
        <v>118</v>
      </c>
      <c r="F393" s="673">
        <f ca="1">B393</f>
        <v>45896</v>
      </c>
      <c r="G393" s="673"/>
    </row>
    <row r="394" spans="1:7" ht="21.75" customHeight="1">
      <c r="A394" s="155" t="s">
        <v>119</v>
      </c>
      <c r="B394" s="674" t="str">
        <f>production!B18</f>
        <v/>
      </c>
      <c r="C394" s="674"/>
      <c r="D394" s="155"/>
      <c r="E394" s="155" t="s">
        <v>119</v>
      </c>
      <c r="F394" s="674" t="str">
        <f>B394</f>
        <v/>
      </c>
      <c r="G394" s="674"/>
    </row>
    <row r="396" spans="1:7" ht="21.75" customHeight="1">
      <c r="A396" s="671" t="s">
        <v>120</v>
      </c>
      <c r="B396" s="671" t="s">
        <v>121</v>
      </c>
      <c r="C396" s="671"/>
      <c r="E396" s="671" t="s">
        <v>120</v>
      </c>
      <c r="F396" s="671" t="s">
        <v>121</v>
      </c>
      <c r="G396" s="671"/>
    </row>
    <row r="397" spans="1:7" ht="21.75" customHeight="1">
      <c r="A397" s="671"/>
      <c r="B397" s="158" t="s">
        <v>122</v>
      </c>
      <c r="C397" s="158" t="s">
        <v>123</v>
      </c>
      <c r="E397" s="671"/>
      <c r="F397" s="158" t="s">
        <v>122</v>
      </c>
      <c r="G397" s="158" t="s">
        <v>123</v>
      </c>
    </row>
    <row r="398" spans="1:7" ht="21.75" customHeight="1">
      <c r="A398" s="159" t="s">
        <v>124</v>
      </c>
      <c r="B398" s="160">
        <f>production!$D18</f>
        <v>0</v>
      </c>
      <c r="C398" s="159"/>
      <c r="D398" s="161"/>
      <c r="E398" s="159" t="s">
        <v>124</v>
      </c>
      <c r="F398" s="160">
        <f>B398</f>
        <v>0</v>
      </c>
      <c r="G398" s="160"/>
    </row>
    <row r="399" spans="1:7" ht="21.75" customHeight="1">
      <c r="A399" s="159" t="s">
        <v>125</v>
      </c>
      <c r="B399" s="160">
        <f>production!$E18</f>
        <v>0</v>
      </c>
      <c r="C399" s="159"/>
      <c r="D399" s="161"/>
      <c r="E399" s="159" t="s">
        <v>125</v>
      </c>
      <c r="F399" s="160">
        <f>B399</f>
        <v>0</v>
      </c>
      <c r="G399" s="160"/>
    </row>
    <row r="400" spans="1:7" ht="21.75" customHeight="1">
      <c r="A400" s="161"/>
      <c r="B400" s="162"/>
      <c r="C400" s="161"/>
      <c r="D400" s="161"/>
      <c r="E400" s="161"/>
      <c r="F400" s="162"/>
      <c r="G400" s="162"/>
    </row>
    <row r="401" spans="1:7" ht="21.75" customHeight="1">
      <c r="A401" s="159" t="s">
        <v>126</v>
      </c>
      <c r="B401" s="160">
        <f>production!$H18</f>
        <v>0</v>
      </c>
      <c r="C401" s="159"/>
      <c r="D401" s="161"/>
      <c r="E401" s="159" t="s">
        <v>126</v>
      </c>
      <c r="F401" s="160">
        <f t="shared" ref="F401:F409" si="17">B401</f>
        <v>0</v>
      </c>
      <c r="G401" s="160"/>
    </row>
    <row r="402" spans="1:7" ht="21.75" customHeight="1">
      <c r="A402" s="159" t="s">
        <v>127</v>
      </c>
      <c r="B402" s="160">
        <f>production!$J18</f>
        <v>0</v>
      </c>
      <c r="C402" s="159"/>
      <c r="D402" s="161"/>
      <c r="E402" s="159" t="s">
        <v>127</v>
      </c>
      <c r="F402" s="160">
        <f t="shared" si="17"/>
        <v>0</v>
      </c>
      <c r="G402" s="160"/>
    </row>
    <row r="403" spans="1:7" ht="21.75" customHeight="1">
      <c r="A403" s="159" t="s">
        <v>128</v>
      </c>
      <c r="B403" s="160">
        <f>production!$K18</f>
        <v>0</v>
      </c>
      <c r="C403" s="159"/>
      <c r="D403" s="161"/>
      <c r="E403" s="159" t="s">
        <v>128</v>
      </c>
      <c r="F403" s="160">
        <f t="shared" si="17"/>
        <v>0</v>
      </c>
      <c r="G403" s="160"/>
    </row>
    <row r="404" spans="1:7" ht="21.75" customHeight="1">
      <c r="A404" s="159" t="s">
        <v>129</v>
      </c>
      <c r="B404" s="160">
        <f>production!$L18</f>
        <v>0</v>
      </c>
      <c r="C404" s="159"/>
      <c r="D404" s="161"/>
      <c r="E404" s="159" t="s">
        <v>129</v>
      </c>
      <c r="F404" s="160">
        <f t="shared" si="17"/>
        <v>0</v>
      </c>
      <c r="G404" s="160"/>
    </row>
    <row r="405" spans="1:7" ht="21.75" customHeight="1">
      <c r="A405" s="159" t="s">
        <v>130</v>
      </c>
      <c r="B405" s="160">
        <f>production!$O18</f>
        <v>0</v>
      </c>
      <c r="C405" s="159"/>
      <c r="D405" s="161"/>
      <c r="E405" s="159" t="s">
        <v>130</v>
      </c>
      <c r="F405" s="160">
        <f t="shared" si="17"/>
        <v>0</v>
      </c>
      <c r="G405" s="160"/>
    </row>
    <row r="406" spans="1:7" ht="21.75" customHeight="1">
      <c r="A406" s="159" t="s">
        <v>131</v>
      </c>
      <c r="B406" s="160">
        <f>production!$P18</f>
        <v>0</v>
      </c>
      <c r="C406" s="159"/>
      <c r="D406" s="161"/>
      <c r="E406" s="159" t="s">
        <v>131</v>
      </c>
      <c r="F406" s="160">
        <f t="shared" si="17"/>
        <v>0</v>
      </c>
      <c r="G406" s="160"/>
    </row>
    <row r="407" spans="1:7" ht="21.75" customHeight="1">
      <c r="A407" s="159" t="s">
        <v>132</v>
      </c>
      <c r="B407" s="160">
        <f>production!$Q18</f>
        <v>0</v>
      </c>
      <c r="C407" s="159"/>
      <c r="D407" s="161"/>
      <c r="E407" s="159" t="s">
        <v>132</v>
      </c>
      <c r="F407" s="160">
        <f t="shared" si="17"/>
        <v>0</v>
      </c>
      <c r="G407" s="160"/>
    </row>
    <row r="408" spans="1:7" ht="21.75" customHeight="1">
      <c r="A408" s="159" t="s">
        <v>133</v>
      </c>
      <c r="B408" s="160">
        <f>production!$S18</f>
        <v>0</v>
      </c>
      <c r="C408" s="159"/>
      <c r="D408" s="161"/>
      <c r="E408" s="159" t="s">
        <v>133</v>
      </c>
      <c r="F408" s="160">
        <f t="shared" si="17"/>
        <v>0</v>
      </c>
      <c r="G408" s="160"/>
    </row>
    <row r="409" spans="1:7" ht="21.75" customHeight="1">
      <c r="A409" s="159" t="s">
        <v>134</v>
      </c>
      <c r="B409" s="160">
        <f>production!$T18</f>
        <v>0</v>
      </c>
      <c r="C409" s="159"/>
      <c r="D409" s="161"/>
      <c r="E409" s="159" t="s">
        <v>134</v>
      </c>
      <c r="F409" s="160">
        <f t="shared" si="17"/>
        <v>0</v>
      </c>
      <c r="G409" s="160"/>
    </row>
    <row r="410" spans="1:7" ht="21.75" customHeight="1">
      <c r="A410" s="161"/>
      <c r="B410" s="162"/>
      <c r="C410" s="161"/>
      <c r="D410" s="161"/>
      <c r="E410" s="161"/>
      <c r="F410" s="162"/>
      <c r="G410" s="162"/>
    </row>
    <row r="411" spans="1:7" ht="21.75" customHeight="1">
      <c r="A411" s="161"/>
      <c r="B411" s="162"/>
      <c r="C411" s="161"/>
      <c r="D411" s="161"/>
      <c r="E411" s="161"/>
      <c r="F411" s="162"/>
      <c r="G411" s="162"/>
    </row>
    <row r="412" spans="1:7" ht="21.75" customHeight="1">
      <c r="A412" s="161"/>
      <c r="B412" s="162"/>
      <c r="C412" s="161"/>
      <c r="D412" s="161"/>
      <c r="E412" s="161"/>
      <c r="F412" s="162"/>
      <c r="G412" s="162"/>
    </row>
    <row r="413" spans="1:7" ht="21.75" customHeight="1">
      <c r="A413" s="159" t="s">
        <v>135</v>
      </c>
      <c r="B413" s="160">
        <f>production!$AA18</f>
        <v>0</v>
      </c>
      <c r="C413" s="159"/>
      <c r="D413" s="161"/>
      <c r="E413" s="159" t="s">
        <v>135</v>
      </c>
      <c r="F413" s="160">
        <f>B413</f>
        <v>0</v>
      </c>
      <c r="G413" s="160"/>
    </row>
    <row r="414" spans="1:7" ht="21.75" customHeight="1">
      <c r="A414" s="159" t="s">
        <v>136</v>
      </c>
      <c r="B414" s="160">
        <f>production!$AB18</f>
        <v>0</v>
      </c>
      <c r="C414" s="159"/>
      <c r="D414" s="161"/>
      <c r="E414" s="159" t="s">
        <v>136</v>
      </c>
      <c r="F414" s="160">
        <f>B414</f>
        <v>0</v>
      </c>
      <c r="G414" s="160"/>
    </row>
    <row r="415" spans="1:7" ht="21.75" customHeight="1">
      <c r="A415" s="159" t="s">
        <v>137</v>
      </c>
      <c r="B415" s="160">
        <f>production!$AG18</f>
        <v>0</v>
      </c>
      <c r="C415" s="159"/>
      <c r="D415" s="161"/>
      <c r="E415" s="159" t="s">
        <v>137</v>
      </c>
      <c r="F415" s="160">
        <f>B415</f>
        <v>0</v>
      </c>
      <c r="G415" s="160"/>
    </row>
    <row r="416" spans="1:7" ht="21.75" customHeight="1">
      <c r="A416" s="159" t="s">
        <v>138</v>
      </c>
      <c r="B416" s="160">
        <f>production!$AH18</f>
        <v>0</v>
      </c>
      <c r="C416" s="159"/>
      <c r="D416" s="161"/>
      <c r="E416" s="159" t="s">
        <v>138</v>
      </c>
      <c r="F416" s="160">
        <f>B416</f>
        <v>0</v>
      </c>
      <c r="G416" s="160"/>
    </row>
    <row r="417" spans="1:7" ht="21.75" customHeight="1">
      <c r="A417" s="161"/>
      <c r="B417" s="162"/>
      <c r="C417" s="161"/>
      <c r="D417" s="161"/>
      <c r="E417" s="161"/>
      <c r="F417" s="162"/>
      <c r="G417" s="162"/>
    </row>
    <row r="418" spans="1:7" ht="21.75" customHeight="1">
      <c r="A418" s="161"/>
      <c r="B418" s="162"/>
      <c r="C418" s="161"/>
      <c r="D418" s="161"/>
      <c r="E418" s="161"/>
      <c r="F418" s="162"/>
      <c r="G418" s="162"/>
    </row>
    <row r="419" spans="1:7" ht="21.75" customHeight="1">
      <c r="A419" s="159" t="s">
        <v>139</v>
      </c>
      <c r="B419" s="160">
        <f>production!$AV18</f>
        <v>0</v>
      </c>
      <c r="C419" s="159"/>
      <c r="D419" s="161"/>
      <c r="E419" s="159" t="s">
        <v>139</v>
      </c>
      <c r="F419" s="160">
        <f>B419</f>
        <v>0</v>
      </c>
      <c r="G419" s="160"/>
    </row>
    <row r="420" spans="1:7" ht="21.75" customHeight="1">
      <c r="A420" s="159" t="s">
        <v>140</v>
      </c>
      <c r="B420" s="160">
        <f>production!$AW18</f>
        <v>0</v>
      </c>
      <c r="C420" s="159"/>
      <c r="D420" s="161"/>
      <c r="E420" s="159" t="s">
        <v>140</v>
      </c>
      <c r="F420" s="160">
        <f>B420</f>
        <v>0</v>
      </c>
      <c r="G420" s="160"/>
    </row>
    <row r="421" spans="1:7" ht="21.75" customHeight="1">
      <c r="A421" s="161"/>
      <c r="B421" s="162"/>
      <c r="C421" s="161"/>
      <c r="D421" s="161"/>
      <c r="E421" s="161"/>
      <c r="F421" s="162"/>
      <c r="G421" s="162"/>
    </row>
    <row r="422" spans="1:7" ht="21.75" customHeight="1">
      <c r="A422" s="164" t="s">
        <v>17</v>
      </c>
      <c r="B422" s="165">
        <f>production!BB18</f>
        <v>0</v>
      </c>
      <c r="C422" s="165"/>
      <c r="D422" s="161"/>
      <c r="E422" s="164" t="s">
        <v>17</v>
      </c>
      <c r="F422" s="165">
        <f>B422</f>
        <v>0</v>
      </c>
      <c r="G422" s="165">
        <f>C422</f>
        <v>0</v>
      </c>
    </row>
    <row r="423" spans="1:7" ht="21.75" customHeight="1">
      <c r="A423" s="164" t="s">
        <v>18</v>
      </c>
      <c r="B423" s="165">
        <f>production!BC18</f>
        <v>0</v>
      </c>
      <c r="C423" s="165"/>
      <c r="D423" s="161"/>
      <c r="E423" s="164" t="s">
        <v>18</v>
      </c>
      <c r="F423" s="165">
        <f>B423</f>
        <v>0</v>
      </c>
      <c r="G423" s="165">
        <f>C423</f>
        <v>0</v>
      </c>
    </row>
    <row r="424" spans="1:7" ht="21.75" customHeight="1">
      <c r="A424" s="161"/>
      <c r="B424" s="162"/>
      <c r="C424" s="161"/>
      <c r="D424" s="161"/>
      <c r="E424" s="161"/>
      <c r="F424" s="162"/>
      <c r="G424" s="162"/>
    </row>
    <row r="425" spans="1:7" ht="21.75" customHeight="1">
      <c r="A425" s="163" t="s">
        <v>110</v>
      </c>
      <c r="B425" s="157">
        <f>SUM(B398:B424)</f>
        <v>0</v>
      </c>
      <c r="C425" s="163"/>
      <c r="E425" s="163" t="s">
        <v>110</v>
      </c>
      <c r="F425" s="160">
        <f>B425</f>
        <v>0</v>
      </c>
      <c r="G425" s="157"/>
    </row>
    <row r="426" spans="1:7" ht="21.75" customHeight="1">
      <c r="F426" s="162"/>
    </row>
    <row r="427" spans="1:7" ht="24" customHeight="1">
      <c r="A427" s="672" t="s">
        <v>117</v>
      </c>
      <c r="B427" s="672"/>
      <c r="C427" s="672"/>
      <c r="D427" s="154"/>
      <c r="E427" s="672" t="s">
        <v>117</v>
      </c>
      <c r="F427" s="672"/>
      <c r="G427" s="672"/>
    </row>
    <row r="428" spans="1:7" ht="24" customHeight="1">
      <c r="A428" s="155"/>
      <c r="B428" s="156"/>
      <c r="C428" s="155"/>
      <c r="D428" s="155"/>
      <c r="E428" s="155"/>
      <c r="F428" s="156"/>
      <c r="G428" s="156"/>
    </row>
    <row r="429" spans="1:7" ht="21.75" customHeight="1">
      <c r="A429" s="155" t="s">
        <v>118</v>
      </c>
      <c r="B429" s="673">
        <f ca="1">$B393</f>
        <v>45896</v>
      </c>
      <c r="C429" s="673"/>
      <c r="D429" s="155"/>
      <c r="E429" s="155" t="s">
        <v>118</v>
      </c>
      <c r="F429" s="673">
        <f ca="1">B429</f>
        <v>45896</v>
      </c>
      <c r="G429" s="673"/>
    </row>
    <row r="430" spans="1:7" ht="21.75" customHeight="1">
      <c r="A430" s="155" t="s">
        <v>119</v>
      </c>
      <c r="B430" s="674" t="str">
        <f>production!B19</f>
        <v/>
      </c>
      <c r="C430" s="674"/>
      <c r="D430" s="155"/>
      <c r="E430" s="155" t="s">
        <v>119</v>
      </c>
      <c r="F430" s="674" t="str">
        <f>B430</f>
        <v/>
      </c>
      <c r="G430" s="674"/>
    </row>
    <row r="432" spans="1:7" ht="21.75" customHeight="1">
      <c r="A432" s="671" t="s">
        <v>120</v>
      </c>
      <c r="B432" s="671" t="s">
        <v>121</v>
      </c>
      <c r="C432" s="671"/>
      <c r="E432" s="671" t="s">
        <v>120</v>
      </c>
      <c r="F432" s="671" t="s">
        <v>121</v>
      </c>
      <c r="G432" s="671"/>
    </row>
    <row r="433" spans="1:7" ht="21.75" customHeight="1">
      <c r="A433" s="671"/>
      <c r="B433" s="158" t="s">
        <v>122</v>
      </c>
      <c r="C433" s="158" t="s">
        <v>123</v>
      </c>
      <c r="E433" s="671"/>
      <c r="F433" s="158" t="s">
        <v>122</v>
      </c>
      <c r="G433" s="158" t="s">
        <v>123</v>
      </c>
    </row>
    <row r="434" spans="1:7" ht="21.75" customHeight="1">
      <c r="A434" s="159" t="s">
        <v>124</v>
      </c>
      <c r="B434" s="160">
        <f>production!$D19</f>
        <v>0</v>
      </c>
      <c r="C434" s="159"/>
      <c r="D434" s="161"/>
      <c r="E434" s="159" t="s">
        <v>124</v>
      </c>
      <c r="F434" s="160">
        <f>B434</f>
        <v>0</v>
      </c>
      <c r="G434" s="160"/>
    </row>
    <row r="435" spans="1:7" ht="21.75" customHeight="1">
      <c r="A435" s="159" t="s">
        <v>125</v>
      </c>
      <c r="B435" s="160">
        <f>production!$E19</f>
        <v>0</v>
      </c>
      <c r="C435" s="159"/>
      <c r="D435" s="161"/>
      <c r="E435" s="159" t="s">
        <v>125</v>
      </c>
      <c r="F435" s="160">
        <f>B435</f>
        <v>0</v>
      </c>
      <c r="G435" s="160"/>
    </row>
    <row r="436" spans="1:7" ht="21.75" customHeight="1">
      <c r="A436" s="161"/>
      <c r="B436" s="162"/>
      <c r="C436" s="161"/>
      <c r="D436" s="161"/>
      <c r="E436" s="161"/>
      <c r="F436" s="162"/>
      <c r="G436" s="162"/>
    </row>
    <row r="437" spans="1:7" ht="21.75" customHeight="1">
      <c r="A437" s="159" t="s">
        <v>126</v>
      </c>
      <c r="B437" s="160">
        <f>production!$H19</f>
        <v>0</v>
      </c>
      <c r="C437" s="159"/>
      <c r="D437" s="161"/>
      <c r="E437" s="159" t="s">
        <v>126</v>
      </c>
      <c r="F437" s="160">
        <f t="shared" ref="F437:F445" si="18">B437</f>
        <v>0</v>
      </c>
      <c r="G437" s="160"/>
    </row>
    <row r="438" spans="1:7" ht="21.75" customHeight="1">
      <c r="A438" s="159" t="s">
        <v>127</v>
      </c>
      <c r="B438" s="160">
        <f>production!$J19</f>
        <v>0</v>
      </c>
      <c r="C438" s="159"/>
      <c r="D438" s="161"/>
      <c r="E438" s="159" t="s">
        <v>127</v>
      </c>
      <c r="F438" s="160">
        <f t="shared" si="18"/>
        <v>0</v>
      </c>
      <c r="G438" s="160"/>
    </row>
    <row r="439" spans="1:7" ht="21.75" customHeight="1">
      <c r="A439" s="159" t="s">
        <v>128</v>
      </c>
      <c r="B439" s="160">
        <f>production!$K19</f>
        <v>0</v>
      </c>
      <c r="C439" s="159"/>
      <c r="D439" s="161"/>
      <c r="E439" s="159" t="s">
        <v>128</v>
      </c>
      <c r="F439" s="160">
        <f t="shared" si="18"/>
        <v>0</v>
      </c>
      <c r="G439" s="160"/>
    </row>
    <row r="440" spans="1:7" ht="21.75" customHeight="1">
      <c r="A440" s="159" t="s">
        <v>129</v>
      </c>
      <c r="B440" s="160">
        <f>production!$L19</f>
        <v>0</v>
      </c>
      <c r="C440" s="159"/>
      <c r="D440" s="161"/>
      <c r="E440" s="159" t="s">
        <v>129</v>
      </c>
      <c r="F440" s="160">
        <f t="shared" si="18"/>
        <v>0</v>
      </c>
      <c r="G440" s="160"/>
    </row>
    <row r="441" spans="1:7" ht="21.75" customHeight="1">
      <c r="A441" s="159" t="s">
        <v>130</v>
      </c>
      <c r="B441" s="160">
        <f>production!$O19</f>
        <v>0</v>
      </c>
      <c r="C441" s="159"/>
      <c r="D441" s="161"/>
      <c r="E441" s="159" t="s">
        <v>130</v>
      </c>
      <c r="F441" s="160">
        <f t="shared" si="18"/>
        <v>0</v>
      </c>
      <c r="G441" s="160"/>
    </row>
    <row r="442" spans="1:7" ht="21.75" customHeight="1">
      <c r="A442" s="159" t="s">
        <v>131</v>
      </c>
      <c r="B442" s="160">
        <f>production!$P19</f>
        <v>0</v>
      </c>
      <c r="C442" s="159"/>
      <c r="D442" s="161"/>
      <c r="E442" s="159" t="s">
        <v>131</v>
      </c>
      <c r="F442" s="160">
        <f t="shared" si="18"/>
        <v>0</v>
      </c>
      <c r="G442" s="160"/>
    </row>
    <row r="443" spans="1:7" ht="21.75" customHeight="1">
      <c r="A443" s="159" t="s">
        <v>132</v>
      </c>
      <c r="B443" s="160">
        <f>production!$Q19</f>
        <v>0</v>
      </c>
      <c r="C443" s="159"/>
      <c r="D443" s="161"/>
      <c r="E443" s="159" t="s">
        <v>132</v>
      </c>
      <c r="F443" s="160">
        <f t="shared" si="18"/>
        <v>0</v>
      </c>
      <c r="G443" s="160"/>
    </row>
    <row r="444" spans="1:7" ht="21.75" customHeight="1">
      <c r="A444" s="159" t="s">
        <v>133</v>
      </c>
      <c r="B444" s="160">
        <f>production!$S19</f>
        <v>0</v>
      </c>
      <c r="C444" s="159"/>
      <c r="D444" s="161"/>
      <c r="E444" s="159" t="s">
        <v>133</v>
      </c>
      <c r="F444" s="160">
        <f t="shared" si="18"/>
        <v>0</v>
      </c>
      <c r="G444" s="160"/>
    </row>
    <row r="445" spans="1:7" ht="21.75" customHeight="1">
      <c r="A445" s="159" t="s">
        <v>134</v>
      </c>
      <c r="B445" s="160">
        <f>production!$T19</f>
        <v>0</v>
      </c>
      <c r="C445" s="159"/>
      <c r="D445" s="161"/>
      <c r="E445" s="159" t="s">
        <v>134</v>
      </c>
      <c r="F445" s="160">
        <f t="shared" si="18"/>
        <v>0</v>
      </c>
      <c r="G445" s="160"/>
    </row>
    <row r="446" spans="1:7" ht="21.75" customHeight="1">
      <c r="A446" s="161"/>
      <c r="B446" s="162"/>
      <c r="C446" s="161"/>
      <c r="D446" s="161"/>
      <c r="E446" s="161"/>
      <c r="F446" s="162"/>
      <c r="G446" s="162"/>
    </row>
    <row r="447" spans="1:7" ht="21.75" customHeight="1">
      <c r="A447" s="161"/>
      <c r="B447" s="162"/>
      <c r="C447" s="161"/>
      <c r="D447" s="161"/>
      <c r="E447" s="161"/>
      <c r="F447" s="162"/>
      <c r="G447" s="162"/>
    </row>
    <row r="448" spans="1:7" ht="21.75" customHeight="1">
      <c r="A448" s="161"/>
      <c r="B448" s="162"/>
      <c r="C448" s="161"/>
      <c r="D448" s="161"/>
      <c r="E448" s="161"/>
      <c r="F448" s="162"/>
      <c r="G448" s="162"/>
    </row>
    <row r="449" spans="1:7" ht="21.75" customHeight="1">
      <c r="A449" s="159" t="s">
        <v>135</v>
      </c>
      <c r="B449" s="160">
        <f>production!$AA19</f>
        <v>0</v>
      </c>
      <c r="C449" s="159"/>
      <c r="D449" s="161"/>
      <c r="E449" s="159" t="s">
        <v>135</v>
      </c>
      <c r="F449" s="160">
        <f>B449</f>
        <v>0</v>
      </c>
      <c r="G449" s="160"/>
    </row>
    <row r="450" spans="1:7" ht="21.75" customHeight="1">
      <c r="A450" s="159" t="s">
        <v>136</v>
      </c>
      <c r="B450" s="160">
        <f>production!$AB19</f>
        <v>0</v>
      </c>
      <c r="C450" s="159"/>
      <c r="D450" s="161"/>
      <c r="E450" s="159" t="s">
        <v>136</v>
      </c>
      <c r="F450" s="160">
        <f>B450</f>
        <v>0</v>
      </c>
      <c r="G450" s="160"/>
    </row>
    <row r="451" spans="1:7" ht="21.75" customHeight="1">
      <c r="A451" s="159" t="s">
        <v>137</v>
      </c>
      <c r="B451" s="160">
        <f>production!$AG19</f>
        <v>0</v>
      </c>
      <c r="C451" s="159"/>
      <c r="D451" s="161"/>
      <c r="E451" s="159" t="s">
        <v>137</v>
      </c>
      <c r="F451" s="160">
        <f>B451</f>
        <v>0</v>
      </c>
      <c r="G451" s="160"/>
    </row>
    <row r="452" spans="1:7" ht="21.75" customHeight="1">
      <c r="A452" s="159" t="s">
        <v>138</v>
      </c>
      <c r="B452" s="160">
        <f>production!$AH19</f>
        <v>0</v>
      </c>
      <c r="C452" s="159"/>
      <c r="D452" s="161"/>
      <c r="E452" s="159" t="s">
        <v>138</v>
      </c>
      <c r="F452" s="160">
        <f>B452</f>
        <v>0</v>
      </c>
      <c r="G452" s="160"/>
    </row>
    <row r="453" spans="1:7" ht="21.75" customHeight="1">
      <c r="A453" s="161"/>
      <c r="B453" s="162"/>
      <c r="C453" s="161"/>
      <c r="D453" s="161"/>
      <c r="E453" s="161"/>
      <c r="F453" s="162"/>
      <c r="G453" s="162"/>
    </row>
    <row r="454" spans="1:7" ht="21.75" customHeight="1">
      <c r="A454" s="161"/>
      <c r="B454" s="162"/>
      <c r="C454" s="161"/>
      <c r="D454" s="161"/>
      <c r="E454" s="161"/>
      <c r="F454" s="162"/>
      <c r="G454" s="162"/>
    </row>
    <row r="455" spans="1:7" ht="21.75" customHeight="1">
      <c r="A455" s="159" t="s">
        <v>139</v>
      </c>
      <c r="B455" s="160">
        <f>production!$AV19</f>
        <v>0</v>
      </c>
      <c r="C455" s="159"/>
      <c r="D455" s="161"/>
      <c r="E455" s="159" t="s">
        <v>139</v>
      </c>
      <c r="F455" s="160">
        <f>B455</f>
        <v>0</v>
      </c>
      <c r="G455" s="160"/>
    </row>
    <row r="456" spans="1:7" ht="21.75" customHeight="1">
      <c r="A456" s="159" t="s">
        <v>140</v>
      </c>
      <c r="B456" s="160">
        <f>production!$AW19</f>
        <v>0</v>
      </c>
      <c r="C456" s="159"/>
      <c r="D456" s="161"/>
      <c r="E456" s="159" t="s">
        <v>140</v>
      </c>
      <c r="F456" s="160">
        <f>B456</f>
        <v>0</v>
      </c>
      <c r="G456" s="160"/>
    </row>
    <row r="457" spans="1:7" ht="21.75" customHeight="1">
      <c r="A457" s="161"/>
      <c r="B457" s="162"/>
      <c r="C457" s="161"/>
      <c r="D457" s="161"/>
      <c r="E457" s="161"/>
      <c r="F457" s="162"/>
      <c r="G457" s="162"/>
    </row>
    <row r="458" spans="1:7" ht="21.75" customHeight="1">
      <c r="A458" s="164" t="s">
        <v>17</v>
      </c>
      <c r="B458" s="165">
        <f>production!BB19</f>
        <v>0</v>
      </c>
      <c r="C458" s="165"/>
      <c r="D458" s="161"/>
      <c r="E458" s="164" t="s">
        <v>17</v>
      </c>
      <c r="F458" s="165">
        <f>B458</f>
        <v>0</v>
      </c>
      <c r="G458" s="165">
        <f>C458</f>
        <v>0</v>
      </c>
    </row>
    <row r="459" spans="1:7" ht="21.75" customHeight="1">
      <c r="A459" s="164" t="s">
        <v>18</v>
      </c>
      <c r="B459" s="165">
        <f>production!BC19</f>
        <v>0</v>
      </c>
      <c r="C459" s="165"/>
      <c r="D459" s="161"/>
      <c r="E459" s="164" t="s">
        <v>18</v>
      </c>
      <c r="F459" s="165">
        <f>B459</f>
        <v>0</v>
      </c>
      <c r="G459" s="165">
        <f>C459</f>
        <v>0</v>
      </c>
    </row>
    <row r="460" spans="1:7" ht="21.75" customHeight="1">
      <c r="A460" s="161"/>
      <c r="B460" s="162"/>
      <c r="C460" s="161"/>
      <c r="D460" s="161"/>
      <c r="E460" s="161"/>
      <c r="F460" s="162"/>
      <c r="G460" s="162"/>
    </row>
    <row r="461" spans="1:7" ht="21.75" customHeight="1">
      <c r="A461" s="163" t="s">
        <v>110</v>
      </c>
      <c r="B461" s="157">
        <f>SUM(B434:B460)</f>
        <v>0</v>
      </c>
      <c r="C461" s="163"/>
      <c r="E461" s="163" t="s">
        <v>110</v>
      </c>
      <c r="F461" s="160">
        <f>SUM(F434:F460)</f>
        <v>0</v>
      </c>
      <c r="G461" s="157"/>
    </row>
    <row r="462" spans="1:7" ht="21.75" customHeight="1">
      <c r="F462" s="162"/>
    </row>
    <row r="463" spans="1:7" ht="24" customHeight="1">
      <c r="A463" s="672" t="s">
        <v>117</v>
      </c>
      <c r="B463" s="672"/>
      <c r="C463" s="672"/>
      <c r="D463" s="154"/>
      <c r="E463" s="672" t="s">
        <v>117</v>
      </c>
      <c r="F463" s="672"/>
      <c r="G463" s="672"/>
    </row>
    <row r="464" spans="1:7" ht="24" customHeight="1">
      <c r="A464" s="155"/>
      <c r="B464" s="156"/>
      <c r="C464" s="155"/>
      <c r="D464" s="155"/>
      <c r="E464" s="155"/>
      <c r="F464" s="156"/>
      <c r="G464" s="156"/>
    </row>
    <row r="465" spans="1:7" ht="21.75" customHeight="1">
      <c r="A465" s="155" t="s">
        <v>118</v>
      </c>
      <c r="B465" s="673">
        <f ca="1">$B429</f>
        <v>45896</v>
      </c>
      <c r="C465" s="673"/>
      <c r="D465" s="155"/>
      <c r="E465" s="155" t="s">
        <v>118</v>
      </c>
      <c r="F465" s="673">
        <f ca="1">B465</f>
        <v>45896</v>
      </c>
      <c r="G465" s="673"/>
    </row>
    <row r="466" spans="1:7" ht="21.75" customHeight="1">
      <c r="A466" s="155" t="s">
        <v>119</v>
      </c>
      <c r="B466" s="670" t="str">
        <f>production!B20</f>
        <v/>
      </c>
      <c r="C466" s="670"/>
      <c r="D466" s="155"/>
      <c r="E466" s="155" t="s">
        <v>119</v>
      </c>
      <c r="F466" s="674" t="str">
        <f>B466</f>
        <v/>
      </c>
      <c r="G466" s="674"/>
    </row>
    <row r="468" spans="1:7" ht="21.75" customHeight="1">
      <c r="A468" s="671" t="s">
        <v>120</v>
      </c>
      <c r="B468" s="671" t="s">
        <v>121</v>
      </c>
      <c r="C468" s="671"/>
      <c r="E468" s="671" t="s">
        <v>120</v>
      </c>
      <c r="F468" s="671" t="s">
        <v>121</v>
      </c>
      <c r="G468" s="671"/>
    </row>
    <row r="469" spans="1:7" ht="21.75" customHeight="1">
      <c r="A469" s="671"/>
      <c r="B469" s="158" t="s">
        <v>122</v>
      </c>
      <c r="C469" s="158" t="s">
        <v>123</v>
      </c>
      <c r="E469" s="671"/>
      <c r="F469" s="158" t="s">
        <v>122</v>
      </c>
      <c r="G469" s="158" t="s">
        <v>123</v>
      </c>
    </row>
    <row r="470" spans="1:7" ht="21.75" customHeight="1">
      <c r="A470" s="159" t="s">
        <v>124</v>
      </c>
      <c r="B470" s="160">
        <f>production!$D20</f>
        <v>0</v>
      </c>
      <c r="C470" s="159"/>
      <c r="D470" s="161"/>
      <c r="E470" s="159" t="s">
        <v>124</v>
      </c>
      <c r="F470" s="160">
        <f>B470</f>
        <v>0</v>
      </c>
      <c r="G470" s="160"/>
    </row>
    <row r="471" spans="1:7" ht="21.75" customHeight="1">
      <c r="A471" s="159" t="s">
        <v>125</v>
      </c>
      <c r="B471" s="160">
        <f>production!$E20</f>
        <v>0</v>
      </c>
      <c r="C471" s="159"/>
      <c r="D471" s="161"/>
      <c r="E471" s="159" t="s">
        <v>125</v>
      </c>
      <c r="F471" s="160">
        <f>B471</f>
        <v>0</v>
      </c>
      <c r="G471" s="160"/>
    </row>
    <row r="472" spans="1:7" ht="21.75" customHeight="1">
      <c r="A472" s="161"/>
      <c r="B472" s="162"/>
      <c r="C472" s="161"/>
      <c r="D472" s="161"/>
      <c r="E472" s="161"/>
      <c r="F472" s="162"/>
      <c r="G472" s="162"/>
    </row>
    <row r="473" spans="1:7" ht="21.75" customHeight="1">
      <c r="A473" s="159" t="s">
        <v>126</v>
      </c>
      <c r="B473" s="160">
        <f>production!$H20</f>
        <v>0</v>
      </c>
      <c r="C473" s="159"/>
      <c r="D473" s="161"/>
      <c r="E473" s="159" t="s">
        <v>126</v>
      </c>
      <c r="F473" s="160">
        <f t="shared" ref="F473:F481" si="19">B473</f>
        <v>0</v>
      </c>
      <c r="G473" s="160"/>
    </row>
    <row r="474" spans="1:7" ht="21.75" customHeight="1">
      <c r="A474" s="159" t="s">
        <v>127</v>
      </c>
      <c r="B474" s="160">
        <f>production!$J20</f>
        <v>0</v>
      </c>
      <c r="C474" s="159"/>
      <c r="D474" s="161"/>
      <c r="E474" s="159" t="s">
        <v>127</v>
      </c>
      <c r="F474" s="160">
        <f t="shared" si="19"/>
        <v>0</v>
      </c>
      <c r="G474" s="160"/>
    </row>
    <row r="475" spans="1:7" ht="21.75" customHeight="1">
      <c r="A475" s="159" t="s">
        <v>128</v>
      </c>
      <c r="B475" s="160">
        <f>production!$K20</f>
        <v>0</v>
      </c>
      <c r="C475" s="159"/>
      <c r="D475" s="161"/>
      <c r="E475" s="159" t="s">
        <v>128</v>
      </c>
      <c r="F475" s="160">
        <f t="shared" si="19"/>
        <v>0</v>
      </c>
      <c r="G475" s="160"/>
    </row>
    <row r="476" spans="1:7" ht="21.75" customHeight="1">
      <c r="A476" s="159" t="s">
        <v>129</v>
      </c>
      <c r="B476" s="160">
        <f>production!$L20</f>
        <v>0</v>
      </c>
      <c r="C476" s="159"/>
      <c r="D476" s="161"/>
      <c r="E476" s="159" t="s">
        <v>129</v>
      </c>
      <c r="F476" s="160">
        <f t="shared" si="19"/>
        <v>0</v>
      </c>
      <c r="G476" s="160"/>
    </row>
    <row r="477" spans="1:7" ht="21.75" customHeight="1">
      <c r="A477" s="159" t="s">
        <v>130</v>
      </c>
      <c r="B477" s="160">
        <f>production!$O20</f>
        <v>0</v>
      </c>
      <c r="C477" s="159"/>
      <c r="D477" s="161"/>
      <c r="E477" s="159" t="s">
        <v>130</v>
      </c>
      <c r="F477" s="160">
        <f t="shared" si="19"/>
        <v>0</v>
      </c>
      <c r="G477" s="160"/>
    </row>
    <row r="478" spans="1:7" ht="21.75" customHeight="1">
      <c r="A478" s="159" t="s">
        <v>131</v>
      </c>
      <c r="B478" s="160">
        <f>production!$P20</f>
        <v>0</v>
      </c>
      <c r="C478" s="159"/>
      <c r="D478" s="161"/>
      <c r="E478" s="159" t="s">
        <v>131</v>
      </c>
      <c r="F478" s="160">
        <f t="shared" si="19"/>
        <v>0</v>
      </c>
      <c r="G478" s="160"/>
    </row>
    <row r="479" spans="1:7" ht="21.75" customHeight="1">
      <c r="A479" s="159" t="s">
        <v>132</v>
      </c>
      <c r="B479" s="160">
        <f>production!$Q20</f>
        <v>0</v>
      </c>
      <c r="C479" s="159"/>
      <c r="D479" s="161"/>
      <c r="E479" s="159" t="s">
        <v>132</v>
      </c>
      <c r="F479" s="160">
        <f t="shared" si="19"/>
        <v>0</v>
      </c>
      <c r="G479" s="160"/>
    </row>
    <row r="480" spans="1:7" ht="21.75" customHeight="1">
      <c r="A480" s="159" t="s">
        <v>133</v>
      </c>
      <c r="B480" s="160">
        <f>production!$S20</f>
        <v>0</v>
      </c>
      <c r="C480" s="159"/>
      <c r="D480" s="161"/>
      <c r="E480" s="159" t="s">
        <v>133</v>
      </c>
      <c r="F480" s="160">
        <f t="shared" si="19"/>
        <v>0</v>
      </c>
      <c r="G480" s="160"/>
    </row>
    <row r="481" spans="1:7" ht="21.75" customHeight="1">
      <c r="A481" s="159" t="s">
        <v>134</v>
      </c>
      <c r="B481" s="160">
        <f>production!$T20</f>
        <v>0</v>
      </c>
      <c r="C481" s="159"/>
      <c r="D481" s="161"/>
      <c r="E481" s="159" t="s">
        <v>134</v>
      </c>
      <c r="F481" s="160">
        <f t="shared" si="19"/>
        <v>0</v>
      </c>
      <c r="G481" s="160"/>
    </row>
    <row r="482" spans="1:7" ht="21.75" customHeight="1">
      <c r="A482" s="161"/>
      <c r="B482" s="162"/>
      <c r="C482" s="161"/>
      <c r="D482" s="161"/>
      <c r="E482" s="161"/>
      <c r="F482" s="162"/>
      <c r="G482" s="162"/>
    </row>
    <row r="483" spans="1:7" ht="21.75" customHeight="1">
      <c r="A483" s="161"/>
      <c r="B483" s="162"/>
      <c r="C483" s="161"/>
      <c r="D483" s="161"/>
      <c r="E483" s="161"/>
      <c r="F483" s="162"/>
      <c r="G483" s="162"/>
    </row>
    <row r="484" spans="1:7" ht="21.75" customHeight="1">
      <c r="A484" s="161"/>
      <c r="B484" s="162"/>
      <c r="C484" s="161"/>
      <c r="D484" s="161"/>
      <c r="E484" s="161"/>
      <c r="F484" s="162"/>
      <c r="G484" s="162"/>
    </row>
    <row r="485" spans="1:7" ht="21.75" customHeight="1">
      <c r="A485" s="159" t="s">
        <v>135</v>
      </c>
      <c r="B485" s="160">
        <f>production!$AA20</f>
        <v>0</v>
      </c>
      <c r="C485" s="159"/>
      <c r="D485" s="161"/>
      <c r="E485" s="159" t="s">
        <v>135</v>
      </c>
      <c r="F485" s="160">
        <f>B485</f>
        <v>0</v>
      </c>
      <c r="G485" s="160"/>
    </row>
    <row r="486" spans="1:7" ht="21.75" customHeight="1">
      <c r="A486" s="159" t="s">
        <v>136</v>
      </c>
      <c r="B486" s="160">
        <f>production!$AB20</f>
        <v>0</v>
      </c>
      <c r="C486" s="159"/>
      <c r="D486" s="161"/>
      <c r="E486" s="159" t="s">
        <v>136</v>
      </c>
      <c r="F486" s="160">
        <f>B486</f>
        <v>0</v>
      </c>
      <c r="G486" s="160"/>
    </row>
    <row r="487" spans="1:7" ht="21.75" customHeight="1">
      <c r="A487" s="159" t="s">
        <v>137</v>
      </c>
      <c r="B487" s="160">
        <f>production!$AG20</f>
        <v>0</v>
      </c>
      <c r="C487" s="159"/>
      <c r="D487" s="161"/>
      <c r="E487" s="159" t="s">
        <v>137</v>
      </c>
      <c r="F487" s="160">
        <f>B487</f>
        <v>0</v>
      </c>
      <c r="G487" s="160"/>
    </row>
    <row r="488" spans="1:7" ht="21.75" customHeight="1">
      <c r="A488" s="159" t="s">
        <v>138</v>
      </c>
      <c r="B488" s="160">
        <f>production!$AH20</f>
        <v>0</v>
      </c>
      <c r="C488" s="159"/>
      <c r="D488" s="161"/>
      <c r="E488" s="159" t="s">
        <v>138</v>
      </c>
      <c r="F488" s="160">
        <f>B488</f>
        <v>0</v>
      </c>
      <c r="G488" s="160"/>
    </row>
    <row r="489" spans="1:7" ht="21.75" customHeight="1">
      <c r="A489" s="161"/>
      <c r="B489" s="162"/>
      <c r="C489" s="161"/>
      <c r="D489" s="161"/>
      <c r="E489" s="161"/>
      <c r="F489" s="162"/>
      <c r="G489" s="162"/>
    </row>
    <row r="490" spans="1:7" ht="21.75" customHeight="1">
      <c r="A490" s="161"/>
      <c r="B490" s="162"/>
      <c r="C490" s="161"/>
      <c r="D490" s="161"/>
      <c r="E490" s="161"/>
      <c r="F490" s="162"/>
      <c r="G490" s="162"/>
    </row>
    <row r="491" spans="1:7" ht="21.75" customHeight="1">
      <c r="A491" s="159" t="s">
        <v>139</v>
      </c>
      <c r="B491" s="160">
        <f>production!$AV20</f>
        <v>0</v>
      </c>
      <c r="C491" s="159"/>
      <c r="D491" s="161"/>
      <c r="E491" s="159" t="s">
        <v>139</v>
      </c>
      <c r="F491" s="160">
        <f>B491</f>
        <v>0</v>
      </c>
      <c r="G491" s="160"/>
    </row>
    <row r="492" spans="1:7" ht="21.75" customHeight="1">
      <c r="A492" s="159" t="s">
        <v>140</v>
      </c>
      <c r="B492" s="160">
        <f>production!$AW20</f>
        <v>0</v>
      </c>
      <c r="C492" s="159"/>
      <c r="D492" s="161"/>
      <c r="E492" s="159" t="s">
        <v>140</v>
      </c>
      <c r="F492" s="160">
        <f>B492</f>
        <v>0</v>
      </c>
      <c r="G492" s="160"/>
    </row>
    <row r="493" spans="1:7" ht="21.75" customHeight="1">
      <c r="A493" s="161"/>
      <c r="B493" s="162"/>
      <c r="C493" s="161"/>
      <c r="D493" s="161"/>
      <c r="E493" s="161"/>
      <c r="F493" s="162"/>
      <c r="G493" s="162"/>
    </row>
    <row r="494" spans="1:7" ht="21.75" customHeight="1">
      <c r="A494" s="164" t="s">
        <v>17</v>
      </c>
      <c r="B494" s="165">
        <f>production!BB20</f>
        <v>0</v>
      </c>
      <c r="C494" s="165"/>
      <c r="D494" s="161"/>
      <c r="E494" s="164" t="s">
        <v>17</v>
      </c>
      <c r="F494" s="165">
        <f>B494</f>
        <v>0</v>
      </c>
      <c r="G494" s="165">
        <f>C494</f>
        <v>0</v>
      </c>
    </row>
    <row r="495" spans="1:7" ht="21.75" customHeight="1">
      <c r="A495" s="164" t="s">
        <v>18</v>
      </c>
      <c r="B495" s="165">
        <f>production!BC20</f>
        <v>0</v>
      </c>
      <c r="C495" s="165"/>
      <c r="D495" s="161"/>
      <c r="E495" s="164" t="s">
        <v>18</v>
      </c>
      <c r="F495" s="165">
        <f>B495</f>
        <v>0</v>
      </c>
      <c r="G495" s="165">
        <f>C495</f>
        <v>0</v>
      </c>
    </row>
    <row r="496" spans="1:7" ht="21.75" customHeight="1">
      <c r="A496" s="161"/>
      <c r="B496" s="162"/>
      <c r="C496" s="161"/>
      <c r="D496" s="161"/>
      <c r="E496" s="161"/>
      <c r="F496" s="162"/>
      <c r="G496" s="162"/>
    </row>
    <row r="497" spans="1:7" ht="21.75" customHeight="1">
      <c r="A497" s="163" t="s">
        <v>110</v>
      </c>
      <c r="B497" s="157">
        <f>SUM(B470:B496)</f>
        <v>0</v>
      </c>
      <c r="C497" s="163"/>
      <c r="E497" s="163" t="s">
        <v>110</v>
      </c>
      <c r="F497" s="160">
        <f>SUM(F470:F496)</f>
        <v>0</v>
      </c>
      <c r="G497" s="157"/>
    </row>
    <row r="498" spans="1:7" ht="21.75" customHeight="1">
      <c r="F498" s="162"/>
      <c r="G498" s="171"/>
    </row>
    <row r="499" spans="1:7" ht="24" customHeight="1">
      <c r="A499" s="672" t="s">
        <v>117</v>
      </c>
      <c r="B499" s="672"/>
      <c r="C499" s="672"/>
      <c r="D499" s="154"/>
      <c r="E499" s="672" t="s">
        <v>117</v>
      </c>
      <c r="F499" s="672"/>
      <c r="G499" s="672"/>
    </row>
    <row r="500" spans="1:7" ht="24" customHeight="1">
      <c r="A500" s="155"/>
      <c r="B500" s="156"/>
      <c r="C500" s="155"/>
      <c r="D500" s="155"/>
      <c r="E500" s="155"/>
      <c r="F500" s="156"/>
      <c r="G500" s="156"/>
    </row>
    <row r="501" spans="1:7" ht="21.75" customHeight="1">
      <c r="A501" s="155" t="s">
        <v>118</v>
      </c>
      <c r="B501" s="673">
        <f ca="1">$B465</f>
        <v>45896</v>
      </c>
      <c r="C501" s="673"/>
      <c r="D501" s="155"/>
      <c r="E501" s="155" t="s">
        <v>118</v>
      </c>
      <c r="F501" s="673">
        <f ca="1">B501</f>
        <v>45896</v>
      </c>
      <c r="G501" s="673"/>
    </row>
    <row r="502" spans="1:7" ht="21.75" customHeight="1">
      <c r="A502" s="155" t="s">
        <v>119</v>
      </c>
      <c r="B502" s="169" t="str">
        <f>production!B21</f>
        <v/>
      </c>
      <c r="C502" s="155"/>
      <c r="D502" s="155"/>
      <c r="E502" s="155" t="s">
        <v>119</v>
      </c>
      <c r="F502" s="169" t="str">
        <f>B502</f>
        <v/>
      </c>
      <c r="G502" s="156"/>
    </row>
    <row r="504" spans="1:7" ht="21.75" customHeight="1">
      <c r="A504" s="671" t="s">
        <v>120</v>
      </c>
      <c r="B504" s="671" t="s">
        <v>121</v>
      </c>
      <c r="C504" s="671"/>
      <c r="E504" s="671" t="s">
        <v>120</v>
      </c>
      <c r="F504" s="671" t="s">
        <v>121</v>
      </c>
      <c r="G504" s="671"/>
    </row>
    <row r="505" spans="1:7" ht="21.75" customHeight="1">
      <c r="A505" s="671"/>
      <c r="B505" s="158" t="s">
        <v>122</v>
      </c>
      <c r="C505" s="158" t="s">
        <v>123</v>
      </c>
      <c r="E505" s="671"/>
      <c r="F505" s="158" t="s">
        <v>122</v>
      </c>
      <c r="G505" s="158" t="s">
        <v>123</v>
      </c>
    </row>
    <row r="506" spans="1:7" ht="21.75" customHeight="1">
      <c r="A506" s="159" t="s">
        <v>124</v>
      </c>
      <c r="B506" s="160">
        <f>production!$D21</f>
        <v>0</v>
      </c>
      <c r="C506" s="159"/>
      <c r="D506" s="161"/>
      <c r="E506" s="159" t="s">
        <v>124</v>
      </c>
      <c r="F506" s="160">
        <f>B506</f>
        <v>0</v>
      </c>
      <c r="G506" s="160"/>
    </row>
    <row r="507" spans="1:7" ht="21.75" customHeight="1">
      <c r="A507" s="159" t="s">
        <v>125</v>
      </c>
      <c r="B507" s="160">
        <f>production!$E21</f>
        <v>0</v>
      </c>
      <c r="C507" s="159"/>
      <c r="D507" s="161"/>
      <c r="E507" s="159" t="s">
        <v>125</v>
      </c>
      <c r="F507" s="160">
        <f>B507</f>
        <v>0</v>
      </c>
      <c r="G507" s="160"/>
    </row>
    <row r="508" spans="1:7" ht="21.75" customHeight="1">
      <c r="A508" s="161"/>
      <c r="B508" s="162"/>
      <c r="C508" s="161"/>
      <c r="D508" s="161"/>
      <c r="E508" s="161"/>
      <c r="F508" s="162"/>
      <c r="G508" s="162"/>
    </row>
    <row r="509" spans="1:7" ht="21.75" customHeight="1">
      <c r="A509" s="159" t="s">
        <v>126</v>
      </c>
      <c r="B509" s="160">
        <f>production!$H21</f>
        <v>0</v>
      </c>
      <c r="C509" s="159"/>
      <c r="D509" s="161"/>
      <c r="E509" s="159" t="s">
        <v>126</v>
      </c>
      <c r="F509" s="160">
        <f t="shared" ref="F509:F517" si="20">B509</f>
        <v>0</v>
      </c>
      <c r="G509" s="160"/>
    </row>
    <row r="510" spans="1:7" ht="21.75" customHeight="1">
      <c r="A510" s="159" t="s">
        <v>127</v>
      </c>
      <c r="B510" s="160">
        <f>production!$J21</f>
        <v>0</v>
      </c>
      <c r="C510" s="159"/>
      <c r="D510" s="161"/>
      <c r="E510" s="159" t="s">
        <v>127</v>
      </c>
      <c r="F510" s="160">
        <f t="shared" si="20"/>
        <v>0</v>
      </c>
      <c r="G510" s="160"/>
    </row>
    <row r="511" spans="1:7" ht="21.75" customHeight="1">
      <c r="A511" s="159" t="s">
        <v>128</v>
      </c>
      <c r="B511" s="160">
        <f>production!$K21</f>
        <v>0</v>
      </c>
      <c r="C511" s="159"/>
      <c r="D511" s="161"/>
      <c r="E511" s="159" t="s">
        <v>128</v>
      </c>
      <c r="F511" s="160">
        <f t="shared" si="20"/>
        <v>0</v>
      </c>
      <c r="G511" s="160"/>
    </row>
    <row r="512" spans="1:7" ht="21.75" customHeight="1">
      <c r="A512" s="159" t="s">
        <v>129</v>
      </c>
      <c r="B512" s="160">
        <f>production!$L21</f>
        <v>0</v>
      </c>
      <c r="C512" s="159"/>
      <c r="D512" s="161"/>
      <c r="E512" s="159" t="s">
        <v>129</v>
      </c>
      <c r="F512" s="160">
        <f t="shared" si="20"/>
        <v>0</v>
      </c>
      <c r="G512" s="160"/>
    </row>
    <row r="513" spans="1:7" ht="21.75" customHeight="1">
      <c r="A513" s="159" t="s">
        <v>130</v>
      </c>
      <c r="B513" s="160">
        <f>production!$O21</f>
        <v>0</v>
      </c>
      <c r="C513" s="159"/>
      <c r="D513" s="161"/>
      <c r="E513" s="159" t="s">
        <v>130</v>
      </c>
      <c r="F513" s="160">
        <f t="shared" si="20"/>
        <v>0</v>
      </c>
      <c r="G513" s="160"/>
    </row>
    <row r="514" spans="1:7" ht="21.75" customHeight="1">
      <c r="A514" s="159" t="s">
        <v>131</v>
      </c>
      <c r="B514" s="160">
        <f>production!$P21</f>
        <v>0</v>
      </c>
      <c r="C514" s="159"/>
      <c r="D514" s="161"/>
      <c r="E514" s="159" t="s">
        <v>131</v>
      </c>
      <c r="F514" s="160">
        <f t="shared" si="20"/>
        <v>0</v>
      </c>
      <c r="G514" s="160"/>
    </row>
    <row r="515" spans="1:7" ht="21.75" customHeight="1">
      <c r="A515" s="159" t="s">
        <v>132</v>
      </c>
      <c r="B515" s="160">
        <f>production!$Q21</f>
        <v>0</v>
      </c>
      <c r="C515" s="159"/>
      <c r="D515" s="161"/>
      <c r="E515" s="159" t="s">
        <v>132</v>
      </c>
      <c r="F515" s="160">
        <f t="shared" si="20"/>
        <v>0</v>
      </c>
      <c r="G515" s="160"/>
    </row>
    <row r="516" spans="1:7" ht="21.75" customHeight="1">
      <c r="A516" s="159" t="s">
        <v>133</v>
      </c>
      <c r="B516" s="160">
        <f>production!$S21</f>
        <v>0</v>
      </c>
      <c r="C516" s="159"/>
      <c r="D516" s="161"/>
      <c r="E516" s="159" t="s">
        <v>133</v>
      </c>
      <c r="F516" s="160">
        <f t="shared" si="20"/>
        <v>0</v>
      </c>
      <c r="G516" s="160"/>
    </row>
    <row r="517" spans="1:7" ht="21.75" customHeight="1">
      <c r="A517" s="159" t="s">
        <v>134</v>
      </c>
      <c r="B517" s="160">
        <f>production!$T21</f>
        <v>0</v>
      </c>
      <c r="C517" s="159"/>
      <c r="D517" s="161"/>
      <c r="E517" s="159" t="s">
        <v>134</v>
      </c>
      <c r="F517" s="160">
        <f t="shared" si="20"/>
        <v>0</v>
      </c>
      <c r="G517" s="160"/>
    </row>
    <row r="518" spans="1:7" ht="21.75" customHeight="1">
      <c r="A518" s="161"/>
      <c r="B518" s="162"/>
      <c r="C518" s="161"/>
      <c r="D518" s="161"/>
      <c r="E518" s="161"/>
      <c r="F518" s="162"/>
      <c r="G518" s="162"/>
    </row>
    <row r="519" spans="1:7" ht="21.75" customHeight="1">
      <c r="A519" s="161"/>
      <c r="B519" s="162"/>
      <c r="C519" s="161"/>
      <c r="D519" s="161"/>
      <c r="E519" s="161"/>
      <c r="F519" s="162"/>
      <c r="G519" s="162"/>
    </row>
    <row r="520" spans="1:7" ht="21.75" customHeight="1">
      <c r="A520" s="161"/>
      <c r="B520" s="162"/>
      <c r="C520" s="161"/>
      <c r="D520" s="161"/>
      <c r="E520" s="161"/>
      <c r="F520" s="162"/>
      <c r="G520" s="162"/>
    </row>
    <row r="521" spans="1:7" ht="21.75" customHeight="1">
      <c r="A521" s="159" t="s">
        <v>135</v>
      </c>
      <c r="B521" s="160">
        <f>production!$AA21</f>
        <v>0</v>
      </c>
      <c r="C521" s="159"/>
      <c r="D521" s="161"/>
      <c r="E521" s="159" t="s">
        <v>135</v>
      </c>
      <c r="F521" s="160">
        <f>B521</f>
        <v>0</v>
      </c>
      <c r="G521" s="160"/>
    </row>
    <row r="522" spans="1:7" ht="21.75" customHeight="1">
      <c r="A522" s="159" t="s">
        <v>136</v>
      </c>
      <c r="B522" s="160">
        <f>production!$AB21</f>
        <v>0</v>
      </c>
      <c r="C522" s="159"/>
      <c r="D522" s="161"/>
      <c r="E522" s="159" t="s">
        <v>136</v>
      </c>
      <c r="F522" s="160">
        <f>B522</f>
        <v>0</v>
      </c>
      <c r="G522" s="160"/>
    </row>
    <row r="523" spans="1:7" ht="21.75" customHeight="1">
      <c r="A523" s="159" t="s">
        <v>137</v>
      </c>
      <c r="B523" s="160">
        <f>production!$AG21</f>
        <v>0</v>
      </c>
      <c r="C523" s="159"/>
      <c r="D523" s="161"/>
      <c r="E523" s="159" t="s">
        <v>137</v>
      </c>
      <c r="F523" s="160">
        <f>B523</f>
        <v>0</v>
      </c>
      <c r="G523" s="160"/>
    </row>
    <row r="524" spans="1:7" ht="21.75" customHeight="1">
      <c r="A524" s="159" t="s">
        <v>138</v>
      </c>
      <c r="B524" s="160">
        <f>production!$AH21</f>
        <v>0</v>
      </c>
      <c r="C524" s="159"/>
      <c r="D524" s="161"/>
      <c r="E524" s="159" t="s">
        <v>138</v>
      </c>
      <c r="F524" s="160">
        <f>B524</f>
        <v>0</v>
      </c>
      <c r="G524" s="160"/>
    </row>
    <row r="525" spans="1:7" ht="21.75" customHeight="1">
      <c r="A525" s="161"/>
      <c r="B525" s="162"/>
      <c r="C525" s="161"/>
      <c r="D525" s="161"/>
      <c r="E525" s="161"/>
      <c r="F525" s="162"/>
      <c r="G525" s="162"/>
    </row>
    <row r="526" spans="1:7" ht="21.75" customHeight="1">
      <c r="A526" s="161"/>
      <c r="B526" s="162"/>
      <c r="C526" s="161"/>
      <c r="D526" s="161"/>
      <c r="E526" s="161"/>
      <c r="F526" s="162"/>
      <c r="G526" s="162"/>
    </row>
    <row r="527" spans="1:7" ht="21.75" customHeight="1">
      <c r="A527" s="159" t="s">
        <v>139</v>
      </c>
      <c r="B527" s="160">
        <f>production!$AV21</f>
        <v>0</v>
      </c>
      <c r="C527" s="159"/>
      <c r="D527" s="161"/>
      <c r="E527" s="159" t="s">
        <v>139</v>
      </c>
      <c r="F527" s="160">
        <f>B527</f>
        <v>0</v>
      </c>
      <c r="G527" s="160"/>
    </row>
    <row r="528" spans="1:7" ht="21.75" customHeight="1">
      <c r="A528" s="159" t="s">
        <v>149</v>
      </c>
      <c r="B528" s="160">
        <f>production!$AW21</f>
        <v>0</v>
      </c>
      <c r="C528" s="159"/>
      <c r="D528" s="161"/>
      <c r="E528" s="159" t="s">
        <v>149</v>
      </c>
      <c r="F528" s="160">
        <f>B528</f>
        <v>0</v>
      </c>
      <c r="G528" s="160"/>
    </row>
    <row r="529" spans="1:7" ht="21.75" customHeight="1">
      <c r="A529" s="161"/>
      <c r="B529" s="162"/>
      <c r="C529" s="161"/>
      <c r="D529" s="161"/>
      <c r="E529" s="161"/>
      <c r="F529" s="162"/>
      <c r="G529" s="162"/>
    </row>
    <row r="530" spans="1:7" ht="21.75" customHeight="1">
      <c r="A530" s="164" t="s">
        <v>17</v>
      </c>
      <c r="B530" s="165">
        <f>production!BB21</f>
        <v>0</v>
      </c>
      <c r="C530" s="165"/>
      <c r="D530" s="161"/>
      <c r="E530" s="164" t="s">
        <v>17</v>
      </c>
      <c r="F530" s="165">
        <f>B530</f>
        <v>0</v>
      </c>
      <c r="G530" s="165">
        <f>C530</f>
        <v>0</v>
      </c>
    </row>
    <row r="531" spans="1:7" ht="21.75" customHeight="1">
      <c r="A531" s="164" t="s">
        <v>18</v>
      </c>
      <c r="B531" s="165">
        <f>production!BC21</f>
        <v>0</v>
      </c>
      <c r="C531" s="165"/>
      <c r="D531" s="161"/>
      <c r="E531" s="164" t="s">
        <v>18</v>
      </c>
      <c r="F531" s="165">
        <f>B531</f>
        <v>0</v>
      </c>
      <c r="G531" s="165">
        <f>C531</f>
        <v>0</v>
      </c>
    </row>
    <row r="532" spans="1:7" ht="21.75" customHeight="1">
      <c r="A532" s="161"/>
      <c r="B532" s="162"/>
      <c r="C532" s="161"/>
      <c r="D532" s="161"/>
      <c r="E532" s="161"/>
      <c r="F532" s="162"/>
      <c r="G532" s="162"/>
    </row>
    <row r="533" spans="1:7" ht="21.75" customHeight="1">
      <c r="A533" s="163" t="s">
        <v>110</v>
      </c>
      <c r="B533" s="157">
        <f>SUM(B506:B532)</f>
        <v>0</v>
      </c>
      <c r="C533" s="163"/>
      <c r="E533" s="163" t="s">
        <v>110</v>
      </c>
      <c r="F533" s="160">
        <f>SUM(F506:F532)</f>
        <v>0</v>
      </c>
      <c r="G533" s="157"/>
    </row>
    <row r="534" spans="1:7" ht="21.75" customHeight="1">
      <c r="F534" s="162"/>
    </row>
    <row r="535" spans="1:7" ht="24" customHeight="1">
      <c r="A535" s="672" t="s">
        <v>117</v>
      </c>
      <c r="B535" s="672"/>
      <c r="C535" s="672"/>
      <c r="D535" s="154"/>
      <c r="E535" s="672" t="s">
        <v>117</v>
      </c>
      <c r="F535" s="672"/>
      <c r="G535" s="672"/>
    </row>
    <row r="536" spans="1:7" ht="24" customHeight="1">
      <c r="A536" s="155"/>
      <c r="B536" s="156"/>
      <c r="C536" s="155"/>
      <c r="D536" s="155"/>
      <c r="E536" s="155"/>
      <c r="F536" s="156"/>
      <c r="G536" s="156"/>
    </row>
    <row r="537" spans="1:7" ht="21.75" customHeight="1">
      <c r="A537" s="155" t="s">
        <v>118</v>
      </c>
      <c r="B537" s="673">
        <f ca="1">$B501</f>
        <v>45896</v>
      </c>
      <c r="C537" s="673"/>
      <c r="D537" s="155"/>
      <c r="E537" s="155" t="s">
        <v>118</v>
      </c>
      <c r="F537" s="673">
        <f ca="1">B537</f>
        <v>45896</v>
      </c>
      <c r="G537" s="673"/>
    </row>
    <row r="538" spans="1:7" ht="21.75" customHeight="1">
      <c r="A538" s="155" t="s">
        <v>119</v>
      </c>
      <c r="B538" s="674" t="str">
        <f>production!B22</f>
        <v/>
      </c>
      <c r="C538" s="674"/>
      <c r="D538" s="155"/>
      <c r="E538" s="155" t="s">
        <v>119</v>
      </c>
      <c r="F538" s="674" t="str">
        <f>B538</f>
        <v/>
      </c>
      <c r="G538" s="674"/>
    </row>
    <row r="540" spans="1:7" ht="21.75" customHeight="1">
      <c r="A540" s="671" t="s">
        <v>120</v>
      </c>
      <c r="B540" s="671" t="s">
        <v>121</v>
      </c>
      <c r="C540" s="671"/>
      <c r="E540" s="671" t="s">
        <v>120</v>
      </c>
      <c r="F540" s="671" t="s">
        <v>121</v>
      </c>
      <c r="G540" s="671"/>
    </row>
    <row r="541" spans="1:7" ht="21.75" customHeight="1">
      <c r="A541" s="671"/>
      <c r="B541" s="158" t="s">
        <v>122</v>
      </c>
      <c r="C541" s="158" t="s">
        <v>123</v>
      </c>
      <c r="E541" s="671"/>
      <c r="F541" s="158" t="s">
        <v>122</v>
      </c>
      <c r="G541" s="158" t="s">
        <v>123</v>
      </c>
    </row>
    <row r="542" spans="1:7" ht="21.75" customHeight="1">
      <c r="A542" s="159" t="s">
        <v>124</v>
      </c>
      <c r="B542" s="160">
        <f>production!$D22</f>
        <v>0</v>
      </c>
      <c r="C542" s="159"/>
      <c r="D542" s="161"/>
      <c r="E542" s="159" t="s">
        <v>124</v>
      </c>
      <c r="F542" s="160">
        <f>B542</f>
        <v>0</v>
      </c>
      <c r="G542" s="160"/>
    </row>
    <row r="543" spans="1:7" ht="21.75" customHeight="1">
      <c r="A543" s="159" t="s">
        <v>125</v>
      </c>
      <c r="B543" s="160">
        <f>production!$E22</f>
        <v>0</v>
      </c>
      <c r="C543" s="159"/>
      <c r="D543" s="161"/>
      <c r="E543" s="159" t="s">
        <v>125</v>
      </c>
      <c r="F543" s="160">
        <f>B543</f>
        <v>0</v>
      </c>
      <c r="G543" s="160"/>
    </row>
    <row r="544" spans="1:7" ht="21.75" customHeight="1">
      <c r="A544" s="161"/>
      <c r="B544" s="162"/>
      <c r="C544" s="161"/>
      <c r="D544" s="161"/>
      <c r="E544" s="161"/>
      <c r="F544" s="162"/>
      <c r="G544" s="162"/>
    </row>
    <row r="545" spans="1:7" ht="21.75" customHeight="1">
      <c r="A545" s="159" t="s">
        <v>126</v>
      </c>
      <c r="B545" s="160">
        <f>production!$H22</f>
        <v>0</v>
      </c>
      <c r="C545" s="159"/>
      <c r="D545" s="161"/>
      <c r="E545" s="159" t="s">
        <v>126</v>
      </c>
      <c r="F545" s="160">
        <f t="shared" ref="F545:F553" si="21">B545</f>
        <v>0</v>
      </c>
      <c r="G545" s="160"/>
    </row>
    <row r="546" spans="1:7" ht="21.75" customHeight="1">
      <c r="A546" s="159" t="s">
        <v>127</v>
      </c>
      <c r="B546" s="160">
        <f>production!$J22</f>
        <v>0</v>
      </c>
      <c r="C546" s="159"/>
      <c r="D546" s="161"/>
      <c r="E546" s="159" t="s">
        <v>127</v>
      </c>
      <c r="F546" s="160">
        <f t="shared" si="21"/>
        <v>0</v>
      </c>
      <c r="G546" s="160"/>
    </row>
    <row r="547" spans="1:7" ht="21.75" customHeight="1">
      <c r="A547" s="159" t="s">
        <v>128</v>
      </c>
      <c r="B547" s="160">
        <f>production!$K22</f>
        <v>0</v>
      </c>
      <c r="C547" s="159"/>
      <c r="D547" s="161"/>
      <c r="E547" s="159" t="s">
        <v>128</v>
      </c>
      <c r="F547" s="160">
        <f t="shared" si="21"/>
        <v>0</v>
      </c>
      <c r="G547" s="160"/>
    </row>
    <row r="548" spans="1:7" ht="21.75" customHeight="1">
      <c r="A548" s="159" t="s">
        <v>129</v>
      </c>
      <c r="B548" s="160">
        <f>production!$L22</f>
        <v>0</v>
      </c>
      <c r="C548" s="159"/>
      <c r="D548" s="161"/>
      <c r="E548" s="159" t="s">
        <v>129</v>
      </c>
      <c r="F548" s="160">
        <f t="shared" si="21"/>
        <v>0</v>
      </c>
      <c r="G548" s="160"/>
    </row>
    <row r="549" spans="1:7" ht="21.75" customHeight="1">
      <c r="A549" s="159" t="s">
        <v>130</v>
      </c>
      <c r="B549" s="160">
        <f>production!$O22</f>
        <v>0</v>
      </c>
      <c r="C549" s="159"/>
      <c r="D549" s="161"/>
      <c r="E549" s="159" t="s">
        <v>130</v>
      </c>
      <c r="F549" s="160">
        <f t="shared" si="21"/>
        <v>0</v>
      </c>
      <c r="G549" s="160"/>
    </row>
    <row r="550" spans="1:7" ht="21.75" customHeight="1">
      <c r="A550" s="159" t="s">
        <v>131</v>
      </c>
      <c r="B550" s="160">
        <f>production!$P22</f>
        <v>0</v>
      </c>
      <c r="C550" s="159"/>
      <c r="D550" s="161"/>
      <c r="E550" s="159" t="s">
        <v>131</v>
      </c>
      <c r="F550" s="160">
        <f t="shared" si="21"/>
        <v>0</v>
      </c>
      <c r="G550" s="160"/>
    </row>
    <row r="551" spans="1:7" ht="21.75" customHeight="1">
      <c r="A551" s="159" t="s">
        <v>132</v>
      </c>
      <c r="B551" s="160">
        <f>production!$Q22</f>
        <v>0</v>
      </c>
      <c r="C551" s="159"/>
      <c r="D551" s="161"/>
      <c r="E551" s="159" t="s">
        <v>132</v>
      </c>
      <c r="F551" s="160">
        <f t="shared" si="21"/>
        <v>0</v>
      </c>
      <c r="G551" s="160"/>
    </row>
    <row r="552" spans="1:7" ht="21.75" customHeight="1">
      <c r="A552" s="159" t="s">
        <v>133</v>
      </c>
      <c r="B552" s="160">
        <f>production!$S22</f>
        <v>0</v>
      </c>
      <c r="C552" s="159"/>
      <c r="D552" s="161"/>
      <c r="E552" s="159" t="s">
        <v>133</v>
      </c>
      <c r="F552" s="160">
        <f t="shared" si="21"/>
        <v>0</v>
      </c>
      <c r="G552" s="160"/>
    </row>
    <row r="553" spans="1:7" ht="21.75" customHeight="1">
      <c r="A553" s="159" t="s">
        <v>134</v>
      </c>
      <c r="B553" s="160">
        <f>production!$T22</f>
        <v>0</v>
      </c>
      <c r="C553" s="159"/>
      <c r="D553" s="161"/>
      <c r="E553" s="159" t="s">
        <v>134</v>
      </c>
      <c r="F553" s="160">
        <f t="shared" si="21"/>
        <v>0</v>
      </c>
      <c r="G553" s="160"/>
    </row>
    <row r="554" spans="1:7" ht="21.75" customHeight="1">
      <c r="A554" s="161"/>
      <c r="B554" s="162"/>
      <c r="C554" s="161"/>
      <c r="D554" s="161"/>
      <c r="E554" s="161"/>
      <c r="F554" s="162"/>
      <c r="G554" s="162"/>
    </row>
    <row r="555" spans="1:7" ht="21.75" customHeight="1">
      <c r="A555" s="161"/>
      <c r="B555" s="162"/>
      <c r="C555" s="161"/>
      <c r="D555" s="161"/>
      <c r="E555" s="161"/>
      <c r="F555" s="162"/>
      <c r="G555" s="162"/>
    </row>
    <row r="556" spans="1:7" ht="21.75" customHeight="1">
      <c r="A556" s="161"/>
      <c r="B556" s="162"/>
      <c r="C556" s="161"/>
      <c r="D556" s="161"/>
      <c r="E556" s="161"/>
      <c r="F556" s="162"/>
      <c r="G556" s="162"/>
    </row>
    <row r="557" spans="1:7" ht="21.75" customHeight="1">
      <c r="A557" s="159" t="s">
        <v>135</v>
      </c>
      <c r="B557" s="160">
        <f>production!$AA22</f>
        <v>0</v>
      </c>
      <c r="C557" s="159"/>
      <c r="D557" s="161"/>
      <c r="E557" s="159" t="s">
        <v>135</v>
      </c>
      <c r="F557" s="160">
        <f>B557</f>
        <v>0</v>
      </c>
      <c r="G557" s="160"/>
    </row>
    <row r="558" spans="1:7" ht="21.75" customHeight="1">
      <c r="A558" s="159" t="s">
        <v>136</v>
      </c>
      <c r="B558" s="160">
        <f>production!$AB22</f>
        <v>0</v>
      </c>
      <c r="C558" s="159"/>
      <c r="D558" s="161"/>
      <c r="E558" s="159" t="s">
        <v>136</v>
      </c>
      <c r="F558" s="160">
        <f>B558</f>
        <v>0</v>
      </c>
      <c r="G558" s="160"/>
    </row>
    <row r="559" spans="1:7" ht="21.75" customHeight="1">
      <c r="A559" s="159" t="s">
        <v>137</v>
      </c>
      <c r="B559" s="160">
        <f>production!$AG22</f>
        <v>0</v>
      </c>
      <c r="C559" s="159"/>
      <c r="D559" s="161"/>
      <c r="E559" s="159" t="s">
        <v>137</v>
      </c>
      <c r="F559" s="160">
        <f>B559</f>
        <v>0</v>
      </c>
      <c r="G559" s="160"/>
    </row>
    <row r="560" spans="1:7" ht="21.75" customHeight="1">
      <c r="A560" s="159" t="s">
        <v>138</v>
      </c>
      <c r="B560" s="160">
        <f>production!$AH22</f>
        <v>0</v>
      </c>
      <c r="C560" s="159"/>
      <c r="D560" s="161"/>
      <c r="E560" s="159" t="s">
        <v>138</v>
      </c>
      <c r="F560" s="160">
        <f>B560</f>
        <v>0</v>
      </c>
      <c r="G560" s="160"/>
    </row>
    <row r="561" spans="1:7" ht="21.75" customHeight="1">
      <c r="A561" s="161"/>
      <c r="B561" s="162"/>
      <c r="C561" s="161"/>
      <c r="D561" s="161"/>
      <c r="E561" s="161"/>
      <c r="F561" s="162"/>
      <c r="G561" s="162"/>
    </row>
    <row r="562" spans="1:7" ht="21.75" customHeight="1">
      <c r="A562" s="161"/>
      <c r="B562" s="162"/>
      <c r="C562" s="161"/>
      <c r="D562" s="161"/>
      <c r="E562" s="161"/>
      <c r="F562" s="162"/>
      <c r="G562" s="162"/>
    </row>
    <row r="563" spans="1:7" ht="21.75" customHeight="1">
      <c r="A563" s="159" t="s">
        <v>139</v>
      </c>
      <c r="B563" s="160">
        <f>production!$AV22</f>
        <v>0</v>
      </c>
      <c r="C563" s="159"/>
      <c r="D563" s="161"/>
      <c r="E563" s="159" t="s">
        <v>139</v>
      </c>
      <c r="F563" s="160">
        <f>B563</f>
        <v>0</v>
      </c>
      <c r="G563" s="160"/>
    </row>
    <row r="564" spans="1:7" ht="21.75" customHeight="1">
      <c r="A564" s="159" t="s">
        <v>149</v>
      </c>
      <c r="B564" s="160">
        <f>production!$AW22</f>
        <v>0</v>
      </c>
      <c r="C564" s="159"/>
      <c r="D564" s="161"/>
      <c r="E564" s="159" t="s">
        <v>149</v>
      </c>
      <c r="F564" s="160">
        <f>B564</f>
        <v>0</v>
      </c>
      <c r="G564" s="160"/>
    </row>
    <row r="565" spans="1:7" ht="21.75" customHeight="1">
      <c r="A565" s="161"/>
      <c r="B565" s="162"/>
      <c r="C565" s="161"/>
      <c r="D565" s="161"/>
      <c r="E565" s="161"/>
      <c r="F565" s="162"/>
      <c r="G565" s="162"/>
    </row>
    <row r="566" spans="1:7" ht="21.75" customHeight="1">
      <c r="A566" s="164" t="s">
        <v>17</v>
      </c>
      <c r="B566" s="165">
        <f>production!BB22</f>
        <v>0</v>
      </c>
      <c r="C566" s="165"/>
      <c r="D566" s="161"/>
      <c r="E566" s="164" t="s">
        <v>17</v>
      </c>
      <c r="F566" s="165">
        <f>B566</f>
        <v>0</v>
      </c>
      <c r="G566" s="165">
        <f>C566</f>
        <v>0</v>
      </c>
    </row>
    <row r="567" spans="1:7" ht="21.75" customHeight="1">
      <c r="A567" s="164" t="s">
        <v>18</v>
      </c>
      <c r="B567" s="165">
        <f>production!BC22</f>
        <v>0</v>
      </c>
      <c r="C567" s="165"/>
      <c r="D567" s="161"/>
      <c r="E567" s="164" t="s">
        <v>18</v>
      </c>
      <c r="F567" s="165">
        <f>B567</f>
        <v>0</v>
      </c>
      <c r="G567" s="165">
        <f>C567</f>
        <v>0</v>
      </c>
    </row>
    <row r="568" spans="1:7" ht="21.75" customHeight="1">
      <c r="A568" s="161"/>
      <c r="B568" s="162"/>
      <c r="C568" s="161"/>
      <c r="D568" s="161"/>
      <c r="E568" s="161"/>
      <c r="F568" s="162"/>
      <c r="G568" s="162"/>
    </row>
    <row r="569" spans="1:7" ht="21.75" customHeight="1">
      <c r="A569" s="163" t="s">
        <v>110</v>
      </c>
      <c r="B569" s="157">
        <f>SUM(B542:B568)</f>
        <v>0</v>
      </c>
      <c r="C569" s="163"/>
      <c r="E569" s="163" t="s">
        <v>110</v>
      </c>
      <c r="F569" s="160">
        <f>SUM(F542:F568)</f>
        <v>0</v>
      </c>
      <c r="G569" s="157"/>
    </row>
    <row r="570" spans="1:7" ht="21.75" customHeight="1">
      <c r="F570" s="162"/>
    </row>
    <row r="571" spans="1:7" ht="24" customHeight="1">
      <c r="A571" s="672" t="s">
        <v>117</v>
      </c>
      <c r="B571" s="672"/>
      <c r="C571" s="672"/>
      <c r="D571" s="154"/>
      <c r="E571" s="672" t="s">
        <v>117</v>
      </c>
      <c r="F571" s="672"/>
      <c r="G571" s="672"/>
    </row>
    <row r="572" spans="1:7" ht="24" customHeight="1">
      <c r="A572" s="155"/>
      <c r="B572" s="156"/>
      <c r="C572" s="155"/>
      <c r="D572" s="155"/>
      <c r="E572" s="155"/>
      <c r="F572" s="156"/>
      <c r="G572" s="156"/>
    </row>
    <row r="573" spans="1:7" ht="21.75" customHeight="1">
      <c r="A573" s="155" t="s">
        <v>118</v>
      </c>
      <c r="B573" s="673">
        <f ca="1">$B501</f>
        <v>45896</v>
      </c>
      <c r="C573" s="673"/>
      <c r="D573" s="155"/>
      <c r="E573" s="155" t="s">
        <v>118</v>
      </c>
      <c r="F573" s="673">
        <f ca="1">B573</f>
        <v>45896</v>
      </c>
      <c r="G573" s="673"/>
    </row>
    <row r="574" spans="1:7" ht="21.75" customHeight="1">
      <c r="A574" s="155" t="s">
        <v>119</v>
      </c>
      <c r="B574" s="674"/>
      <c r="C574" s="674"/>
      <c r="D574" s="155"/>
      <c r="E574" s="155" t="s">
        <v>119</v>
      </c>
      <c r="F574" s="674">
        <f>B574</f>
        <v>0</v>
      </c>
      <c r="G574" s="674"/>
    </row>
    <row r="576" spans="1:7" ht="21.75" customHeight="1">
      <c r="A576" s="671" t="s">
        <v>120</v>
      </c>
      <c r="B576" s="671" t="s">
        <v>121</v>
      </c>
      <c r="C576" s="671"/>
      <c r="E576" s="671" t="s">
        <v>120</v>
      </c>
      <c r="F576" s="671" t="s">
        <v>121</v>
      </c>
      <c r="G576" s="671"/>
    </row>
    <row r="577" spans="1:7" ht="21.75" customHeight="1">
      <c r="A577" s="671"/>
      <c r="B577" s="158" t="s">
        <v>122</v>
      </c>
      <c r="C577" s="158" t="s">
        <v>123</v>
      </c>
      <c r="E577" s="671"/>
      <c r="F577" s="158" t="s">
        <v>122</v>
      </c>
      <c r="G577" s="158" t="s">
        <v>123</v>
      </c>
    </row>
    <row r="578" spans="1:7" ht="21.75" customHeight="1">
      <c r="A578" s="159" t="s">
        <v>124</v>
      </c>
      <c r="B578" s="160">
        <f>production!$D23</f>
        <v>0</v>
      </c>
      <c r="C578" s="159"/>
      <c r="D578" s="161"/>
      <c r="E578" s="159" t="s">
        <v>124</v>
      </c>
      <c r="F578" s="160">
        <f>B578</f>
        <v>0</v>
      </c>
      <c r="G578" s="160"/>
    </row>
    <row r="579" spans="1:7" ht="21.75" customHeight="1">
      <c r="A579" s="159" t="s">
        <v>125</v>
      </c>
      <c r="B579" s="160">
        <f>production!$E23</f>
        <v>0</v>
      </c>
      <c r="C579" s="159"/>
      <c r="D579" s="161"/>
      <c r="E579" s="159" t="s">
        <v>125</v>
      </c>
      <c r="F579" s="160">
        <f>B579</f>
        <v>0</v>
      </c>
      <c r="G579" s="160"/>
    </row>
    <row r="580" spans="1:7" ht="21.75" customHeight="1">
      <c r="A580" s="161"/>
      <c r="B580" s="162"/>
      <c r="C580" s="161"/>
      <c r="D580" s="161"/>
      <c r="E580" s="161"/>
      <c r="F580" s="162"/>
      <c r="G580" s="162"/>
    </row>
    <row r="581" spans="1:7" ht="21.75" customHeight="1">
      <c r="A581" s="159" t="s">
        <v>126</v>
      </c>
      <c r="B581" s="160">
        <f>production!$H23</f>
        <v>0</v>
      </c>
      <c r="C581" s="159"/>
      <c r="D581" s="161"/>
      <c r="E581" s="159" t="s">
        <v>126</v>
      </c>
      <c r="F581" s="160">
        <f t="shared" ref="F581:F589" si="22">B581</f>
        <v>0</v>
      </c>
      <c r="G581" s="160"/>
    </row>
    <row r="582" spans="1:7" ht="21.75" customHeight="1">
      <c r="A582" s="159" t="s">
        <v>127</v>
      </c>
      <c r="B582" s="160">
        <f>production!$J23</f>
        <v>0</v>
      </c>
      <c r="C582" s="159"/>
      <c r="D582" s="161"/>
      <c r="E582" s="159" t="s">
        <v>127</v>
      </c>
      <c r="F582" s="160">
        <f t="shared" si="22"/>
        <v>0</v>
      </c>
      <c r="G582" s="160"/>
    </row>
    <row r="583" spans="1:7" ht="21.75" customHeight="1">
      <c r="A583" s="159" t="s">
        <v>128</v>
      </c>
      <c r="B583" s="160">
        <f>production!$K23</f>
        <v>0</v>
      </c>
      <c r="C583" s="159"/>
      <c r="D583" s="161"/>
      <c r="E583" s="159" t="s">
        <v>128</v>
      </c>
      <c r="F583" s="160">
        <f t="shared" si="22"/>
        <v>0</v>
      </c>
      <c r="G583" s="160"/>
    </row>
    <row r="584" spans="1:7" ht="21.75" customHeight="1">
      <c r="A584" s="159" t="s">
        <v>129</v>
      </c>
      <c r="B584" s="160">
        <f>production!$L23</f>
        <v>0</v>
      </c>
      <c r="C584" s="159"/>
      <c r="D584" s="161"/>
      <c r="E584" s="159" t="s">
        <v>129</v>
      </c>
      <c r="F584" s="160">
        <f t="shared" si="22"/>
        <v>0</v>
      </c>
      <c r="G584" s="160"/>
    </row>
    <row r="585" spans="1:7" ht="21.75" customHeight="1">
      <c r="A585" s="159" t="s">
        <v>130</v>
      </c>
      <c r="B585" s="160">
        <f>production!$O23</f>
        <v>0</v>
      </c>
      <c r="C585" s="159"/>
      <c r="D585" s="161"/>
      <c r="E585" s="159" t="s">
        <v>130</v>
      </c>
      <c r="F585" s="160">
        <f t="shared" si="22"/>
        <v>0</v>
      </c>
      <c r="G585" s="160"/>
    </row>
    <row r="586" spans="1:7" ht="21.75" customHeight="1">
      <c r="A586" s="159" t="s">
        <v>131</v>
      </c>
      <c r="B586" s="160">
        <f>production!$P23</f>
        <v>0</v>
      </c>
      <c r="C586" s="159"/>
      <c r="D586" s="161"/>
      <c r="E586" s="159" t="s">
        <v>131</v>
      </c>
      <c r="F586" s="160">
        <f t="shared" si="22"/>
        <v>0</v>
      </c>
      <c r="G586" s="160"/>
    </row>
    <row r="587" spans="1:7" ht="21.75" customHeight="1">
      <c r="A587" s="159" t="s">
        <v>132</v>
      </c>
      <c r="B587" s="160">
        <f>production!$Q23</f>
        <v>0</v>
      </c>
      <c r="C587" s="159"/>
      <c r="D587" s="161"/>
      <c r="E587" s="159" t="s">
        <v>132</v>
      </c>
      <c r="F587" s="160">
        <f t="shared" si="22"/>
        <v>0</v>
      </c>
      <c r="G587" s="160"/>
    </row>
    <row r="588" spans="1:7" ht="21.75" customHeight="1">
      <c r="A588" s="159" t="s">
        <v>133</v>
      </c>
      <c r="B588" s="160">
        <f>production!$S23</f>
        <v>0</v>
      </c>
      <c r="C588" s="159"/>
      <c r="D588" s="161"/>
      <c r="E588" s="159" t="s">
        <v>133</v>
      </c>
      <c r="F588" s="160">
        <f t="shared" si="22"/>
        <v>0</v>
      </c>
      <c r="G588" s="160"/>
    </row>
    <row r="589" spans="1:7" ht="21.75" customHeight="1">
      <c r="A589" s="159" t="s">
        <v>134</v>
      </c>
      <c r="B589" s="160">
        <f>production!$T23</f>
        <v>0</v>
      </c>
      <c r="C589" s="159"/>
      <c r="D589" s="161"/>
      <c r="E589" s="159" t="s">
        <v>134</v>
      </c>
      <c r="F589" s="160">
        <f t="shared" si="22"/>
        <v>0</v>
      </c>
      <c r="G589" s="160"/>
    </row>
    <row r="590" spans="1:7" ht="21.75" customHeight="1">
      <c r="A590" s="161"/>
      <c r="B590" s="162"/>
      <c r="C590" s="161"/>
      <c r="D590" s="161"/>
      <c r="E590" s="161"/>
      <c r="F590" s="162"/>
      <c r="G590" s="162"/>
    </row>
    <row r="591" spans="1:7" ht="21.75" customHeight="1">
      <c r="A591" s="161"/>
      <c r="B591" s="162"/>
      <c r="C591" s="161"/>
      <c r="D591" s="161"/>
      <c r="E591" s="161"/>
      <c r="F591" s="162"/>
      <c r="G591" s="162"/>
    </row>
    <row r="592" spans="1:7" ht="21.75" customHeight="1">
      <c r="A592" s="161"/>
      <c r="B592" s="162"/>
      <c r="C592" s="161"/>
      <c r="D592" s="161"/>
      <c r="E592" s="161"/>
      <c r="F592" s="162"/>
      <c r="G592" s="162"/>
    </row>
    <row r="593" spans="1:7" ht="21.75" customHeight="1">
      <c r="A593" s="159" t="s">
        <v>135</v>
      </c>
      <c r="B593" s="160">
        <f>production!$AA23</f>
        <v>0</v>
      </c>
      <c r="C593" s="159"/>
      <c r="D593" s="161"/>
      <c r="E593" s="159" t="s">
        <v>135</v>
      </c>
      <c r="F593" s="160">
        <f>B593</f>
        <v>0</v>
      </c>
      <c r="G593" s="160"/>
    </row>
    <row r="594" spans="1:7" ht="21.75" customHeight="1">
      <c r="A594" s="159" t="s">
        <v>136</v>
      </c>
      <c r="B594" s="160">
        <f>production!$AB23</f>
        <v>0</v>
      </c>
      <c r="C594" s="159"/>
      <c r="D594" s="161"/>
      <c r="E594" s="159" t="s">
        <v>136</v>
      </c>
      <c r="F594" s="160">
        <f>B594</f>
        <v>0</v>
      </c>
      <c r="G594" s="160"/>
    </row>
    <row r="595" spans="1:7" ht="21.75" customHeight="1">
      <c r="A595" s="159" t="s">
        <v>137</v>
      </c>
      <c r="B595" s="160">
        <f>production!$AG23</f>
        <v>0</v>
      </c>
      <c r="C595" s="159"/>
      <c r="D595" s="161"/>
      <c r="E595" s="159" t="s">
        <v>137</v>
      </c>
      <c r="F595" s="160">
        <f>B595</f>
        <v>0</v>
      </c>
      <c r="G595" s="160"/>
    </row>
    <row r="596" spans="1:7" ht="21.75" customHeight="1">
      <c r="A596" s="159" t="s">
        <v>138</v>
      </c>
      <c r="B596" s="160">
        <f>production!$AH23</f>
        <v>0</v>
      </c>
      <c r="C596" s="159"/>
      <c r="D596" s="161"/>
      <c r="E596" s="159" t="s">
        <v>138</v>
      </c>
      <c r="F596" s="160">
        <f>B596</f>
        <v>0</v>
      </c>
      <c r="G596" s="160"/>
    </row>
    <row r="597" spans="1:7" ht="21.75" customHeight="1">
      <c r="A597" s="161"/>
      <c r="B597" s="162"/>
      <c r="C597" s="161"/>
      <c r="D597" s="161"/>
      <c r="E597" s="161"/>
      <c r="F597" s="162"/>
      <c r="G597" s="162"/>
    </row>
    <row r="598" spans="1:7" ht="21.75" customHeight="1">
      <c r="A598" s="161"/>
      <c r="B598" s="162"/>
      <c r="C598" s="161"/>
      <c r="D598" s="161"/>
      <c r="E598" s="161"/>
      <c r="F598" s="162"/>
      <c r="G598" s="162"/>
    </row>
    <row r="599" spans="1:7" ht="21.75" customHeight="1">
      <c r="A599" s="159" t="s">
        <v>139</v>
      </c>
      <c r="B599" s="160">
        <f>production!$AV23</f>
        <v>0</v>
      </c>
      <c r="C599" s="159"/>
      <c r="D599" s="161"/>
      <c r="E599" s="159" t="s">
        <v>139</v>
      </c>
      <c r="F599" s="160">
        <f>B599</f>
        <v>0</v>
      </c>
      <c r="G599" s="160"/>
    </row>
    <row r="600" spans="1:7" ht="21.75" customHeight="1">
      <c r="A600" s="159" t="s">
        <v>149</v>
      </c>
      <c r="B600" s="160">
        <f>production!$AW23</f>
        <v>0</v>
      </c>
      <c r="C600" s="159"/>
      <c r="D600" s="161"/>
      <c r="E600" s="159" t="s">
        <v>149</v>
      </c>
      <c r="F600" s="160">
        <f>B600</f>
        <v>0</v>
      </c>
      <c r="G600" s="160"/>
    </row>
    <row r="601" spans="1:7" ht="21.75" customHeight="1">
      <c r="A601" s="161"/>
      <c r="B601" s="162"/>
      <c r="C601" s="161"/>
      <c r="D601" s="161"/>
      <c r="E601" s="161"/>
      <c r="F601" s="162"/>
      <c r="G601" s="162"/>
    </row>
    <row r="602" spans="1:7" ht="21.75" customHeight="1">
      <c r="A602" s="164" t="s">
        <v>17</v>
      </c>
      <c r="B602" s="165">
        <f>production!BB23</f>
        <v>0</v>
      </c>
      <c r="C602" s="165"/>
      <c r="D602" s="161"/>
      <c r="E602" s="164" t="s">
        <v>17</v>
      </c>
      <c r="F602" s="165">
        <f>B602</f>
        <v>0</v>
      </c>
      <c r="G602" s="165">
        <f>C602</f>
        <v>0</v>
      </c>
    </row>
    <row r="603" spans="1:7" ht="21.75" customHeight="1">
      <c r="A603" s="164" t="s">
        <v>18</v>
      </c>
      <c r="B603" s="165">
        <f>production!BC23</f>
        <v>0</v>
      </c>
      <c r="C603" s="165"/>
      <c r="D603" s="161"/>
      <c r="E603" s="164" t="s">
        <v>18</v>
      </c>
      <c r="F603" s="165">
        <f>B603</f>
        <v>0</v>
      </c>
      <c r="G603" s="165">
        <f>C603</f>
        <v>0</v>
      </c>
    </row>
    <row r="604" spans="1:7" ht="21.75" customHeight="1">
      <c r="A604" s="161"/>
      <c r="B604" s="162"/>
      <c r="C604" s="161"/>
      <c r="D604" s="161"/>
      <c r="E604" s="161"/>
      <c r="F604" s="162"/>
      <c r="G604" s="162"/>
    </row>
    <row r="605" spans="1:7" ht="21.75" customHeight="1">
      <c r="A605" s="163" t="s">
        <v>110</v>
      </c>
      <c r="B605" s="157">
        <f>SUM(B578:B604)</f>
        <v>0</v>
      </c>
      <c r="C605" s="163"/>
      <c r="E605" s="163" t="s">
        <v>110</v>
      </c>
      <c r="F605" s="160">
        <f>SUM(F578:F604)</f>
        <v>0</v>
      </c>
      <c r="G605" s="157"/>
    </row>
    <row r="606" spans="1:7" ht="21.75" customHeight="1">
      <c r="F606" s="162"/>
    </row>
    <row r="607" spans="1:7" ht="24" customHeight="1">
      <c r="A607" s="672" t="s">
        <v>117</v>
      </c>
      <c r="B607" s="672"/>
      <c r="C607" s="672"/>
      <c r="D607" s="154"/>
      <c r="E607" s="672" t="s">
        <v>117</v>
      </c>
      <c r="F607" s="672"/>
      <c r="G607" s="672"/>
    </row>
    <row r="608" spans="1:7" ht="24" customHeight="1">
      <c r="A608" s="155"/>
      <c r="B608" s="156"/>
      <c r="C608" s="155"/>
      <c r="D608" s="155"/>
      <c r="E608" s="155"/>
      <c r="F608" s="156"/>
      <c r="G608" s="156"/>
    </row>
    <row r="609" spans="1:7" ht="21.75" customHeight="1">
      <c r="A609" s="155" t="s">
        <v>118</v>
      </c>
      <c r="B609" s="673">
        <f ca="1">$B573</f>
        <v>45896</v>
      </c>
      <c r="C609" s="673"/>
      <c r="D609" s="155"/>
      <c r="E609" s="155" t="s">
        <v>118</v>
      </c>
      <c r="F609" s="673">
        <f ca="1">B609</f>
        <v>45896</v>
      </c>
      <c r="G609" s="673"/>
    </row>
    <row r="610" spans="1:7" ht="21.75" customHeight="1">
      <c r="A610" s="155" t="s">
        <v>119</v>
      </c>
      <c r="B610" s="674" t="str">
        <f>production!B23</f>
        <v/>
      </c>
      <c r="C610" s="674"/>
      <c r="D610" s="155"/>
      <c r="E610" s="155" t="s">
        <v>119</v>
      </c>
      <c r="F610" s="674" t="str">
        <f>B610</f>
        <v/>
      </c>
      <c r="G610" s="674"/>
    </row>
    <row r="612" spans="1:7" ht="21.75" customHeight="1">
      <c r="A612" s="671" t="s">
        <v>120</v>
      </c>
      <c r="B612" s="671" t="s">
        <v>121</v>
      </c>
      <c r="C612" s="671"/>
      <c r="E612" s="671" t="s">
        <v>120</v>
      </c>
      <c r="F612" s="671" t="s">
        <v>121</v>
      </c>
      <c r="G612" s="671"/>
    </row>
    <row r="613" spans="1:7" ht="21.75" customHeight="1">
      <c r="A613" s="671"/>
      <c r="B613" s="158" t="s">
        <v>122</v>
      </c>
      <c r="C613" s="158" t="s">
        <v>123</v>
      </c>
      <c r="E613" s="671"/>
      <c r="F613" s="158" t="s">
        <v>122</v>
      </c>
      <c r="G613" s="158" t="s">
        <v>123</v>
      </c>
    </row>
    <row r="614" spans="1:7" ht="21.75" customHeight="1">
      <c r="A614" s="159" t="s">
        <v>124</v>
      </c>
      <c r="B614" s="160" t="e">
        <f>#REF!</f>
        <v>#REF!</v>
      </c>
      <c r="C614" s="159"/>
      <c r="D614" s="161"/>
      <c r="E614" s="159" t="s">
        <v>124</v>
      </c>
      <c r="F614" s="160" t="e">
        <f>B614</f>
        <v>#REF!</v>
      </c>
      <c r="G614" s="160"/>
    </row>
    <row r="615" spans="1:7" ht="21.75" customHeight="1">
      <c r="A615" s="159" t="s">
        <v>125</v>
      </c>
      <c r="B615" s="160" t="e">
        <f>#REF!</f>
        <v>#REF!</v>
      </c>
      <c r="C615" s="159"/>
      <c r="D615" s="161"/>
      <c r="E615" s="159" t="s">
        <v>125</v>
      </c>
      <c r="F615" s="160" t="e">
        <f>B615</f>
        <v>#REF!</v>
      </c>
      <c r="G615" s="160"/>
    </row>
    <row r="616" spans="1:7" ht="21.75" customHeight="1">
      <c r="A616" s="161"/>
      <c r="B616" s="162"/>
      <c r="C616" s="161"/>
      <c r="D616" s="161"/>
      <c r="E616" s="161"/>
      <c r="F616" s="162"/>
      <c r="G616" s="162"/>
    </row>
    <row r="617" spans="1:7" ht="21.75" customHeight="1">
      <c r="A617" s="159" t="s">
        <v>126</v>
      </c>
      <c r="B617" s="160" t="e">
        <f>#REF!</f>
        <v>#REF!</v>
      </c>
      <c r="C617" s="159"/>
      <c r="D617" s="161"/>
      <c r="E617" s="159" t="s">
        <v>126</v>
      </c>
      <c r="F617" s="160" t="e">
        <f t="shared" ref="F617:F625" si="23">B617</f>
        <v>#REF!</v>
      </c>
      <c r="G617" s="160"/>
    </row>
    <row r="618" spans="1:7" ht="21.75" customHeight="1">
      <c r="A618" s="159" t="s">
        <v>127</v>
      </c>
      <c r="B618" s="160" t="e">
        <f>#REF!</f>
        <v>#REF!</v>
      </c>
      <c r="C618" s="159"/>
      <c r="D618" s="161"/>
      <c r="E618" s="159" t="s">
        <v>127</v>
      </c>
      <c r="F618" s="160" t="e">
        <f t="shared" si="23"/>
        <v>#REF!</v>
      </c>
      <c r="G618" s="160"/>
    </row>
    <row r="619" spans="1:7" ht="21.75" customHeight="1">
      <c r="A619" s="159" t="s">
        <v>128</v>
      </c>
      <c r="B619" s="160" t="e">
        <f>#REF!</f>
        <v>#REF!</v>
      </c>
      <c r="C619" s="159"/>
      <c r="D619" s="161"/>
      <c r="E619" s="159" t="s">
        <v>128</v>
      </c>
      <c r="F619" s="160" t="e">
        <f t="shared" si="23"/>
        <v>#REF!</v>
      </c>
      <c r="G619" s="160"/>
    </row>
    <row r="620" spans="1:7" ht="21.75" customHeight="1">
      <c r="A620" s="159" t="s">
        <v>129</v>
      </c>
      <c r="B620" s="160" t="e">
        <f>#REF!</f>
        <v>#REF!</v>
      </c>
      <c r="C620" s="159"/>
      <c r="D620" s="161"/>
      <c r="E620" s="159" t="s">
        <v>129</v>
      </c>
      <c r="F620" s="160" t="e">
        <f t="shared" si="23"/>
        <v>#REF!</v>
      </c>
      <c r="G620" s="160"/>
    </row>
    <row r="621" spans="1:7" ht="21.75" customHeight="1">
      <c r="A621" s="159" t="s">
        <v>130</v>
      </c>
      <c r="B621" s="160" t="e">
        <f>#REF!</f>
        <v>#REF!</v>
      </c>
      <c r="C621" s="159"/>
      <c r="D621" s="161"/>
      <c r="E621" s="159" t="s">
        <v>130</v>
      </c>
      <c r="F621" s="160" t="e">
        <f t="shared" si="23"/>
        <v>#REF!</v>
      </c>
      <c r="G621" s="160"/>
    </row>
    <row r="622" spans="1:7" ht="21.75" customHeight="1">
      <c r="A622" s="159" t="s">
        <v>131</v>
      </c>
      <c r="B622" s="160" t="e">
        <f>#REF!</f>
        <v>#REF!</v>
      </c>
      <c r="C622" s="159"/>
      <c r="D622" s="161"/>
      <c r="E622" s="159" t="s">
        <v>131</v>
      </c>
      <c r="F622" s="160" t="e">
        <f t="shared" si="23"/>
        <v>#REF!</v>
      </c>
      <c r="G622" s="160"/>
    </row>
    <row r="623" spans="1:7" ht="21.75" customHeight="1">
      <c r="A623" s="159" t="s">
        <v>132</v>
      </c>
      <c r="B623" s="160" t="e">
        <f>#REF!</f>
        <v>#REF!</v>
      </c>
      <c r="C623" s="159"/>
      <c r="D623" s="161"/>
      <c r="E623" s="159" t="s">
        <v>132</v>
      </c>
      <c r="F623" s="160" t="e">
        <f t="shared" si="23"/>
        <v>#REF!</v>
      </c>
      <c r="G623" s="160"/>
    </row>
    <row r="624" spans="1:7" ht="21.75" customHeight="1">
      <c r="A624" s="159" t="s">
        <v>133</v>
      </c>
      <c r="B624" s="160" t="e">
        <f>#REF!</f>
        <v>#REF!</v>
      </c>
      <c r="C624" s="159"/>
      <c r="D624" s="161"/>
      <c r="E624" s="159" t="s">
        <v>133</v>
      </c>
      <c r="F624" s="160" t="e">
        <f t="shared" si="23"/>
        <v>#REF!</v>
      </c>
      <c r="G624" s="160"/>
    </row>
    <row r="625" spans="1:7" ht="21.75" customHeight="1">
      <c r="A625" s="159" t="s">
        <v>134</v>
      </c>
      <c r="B625" s="160" t="e">
        <f>#REF!</f>
        <v>#REF!</v>
      </c>
      <c r="C625" s="159"/>
      <c r="D625" s="161"/>
      <c r="E625" s="159" t="s">
        <v>134</v>
      </c>
      <c r="F625" s="160" t="e">
        <f t="shared" si="23"/>
        <v>#REF!</v>
      </c>
      <c r="G625" s="160"/>
    </row>
    <row r="626" spans="1:7" ht="21.75" customHeight="1">
      <c r="A626" s="161"/>
      <c r="B626" s="162"/>
      <c r="C626" s="161"/>
      <c r="D626" s="161"/>
      <c r="E626" s="161"/>
      <c r="F626" s="162"/>
      <c r="G626" s="162"/>
    </row>
    <row r="627" spans="1:7" ht="21.75" customHeight="1">
      <c r="A627" s="161"/>
      <c r="B627" s="162"/>
      <c r="C627" s="161"/>
      <c r="D627" s="161"/>
      <c r="E627" s="161"/>
      <c r="F627" s="162"/>
      <c r="G627" s="162"/>
    </row>
    <row r="628" spans="1:7" ht="21.75" customHeight="1">
      <c r="A628" s="161"/>
      <c r="B628" s="162"/>
      <c r="C628" s="161"/>
      <c r="D628" s="161"/>
      <c r="E628" s="161"/>
      <c r="F628" s="162"/>
      <c r="G628" s="162"/>
    </row>
    <row r="629" spans="1:7" ht="21.75" customHeight="1">
      <c r="A629" s="159" t="s">
        <v>135</v>
      </c>
      <c r="B629" s="160" t="e">
        <f>#REF!</f>
        <v>#REF!</v>
      </c>
      <c r="C629" s="159"/>
      <c r="D629" s="161"/>
      <c r="E629" s="159" t="s">
        <v>135</v>
      </c>
      <c r="F629" s="160" t="e">
        <f>B629</f>
        <v>#REF!</v>
      </c>
      <c r="G629" s="160"/>
    </row>
    <row r="630" spans="1:7" ht="21.75" customHeight="1">
      <c r="A630" s="159" t="s">
        <v>136</v>
      </c>
      <c r="B630" s="160" t="e">
        <f>#REF!</f>
        <v>#REF!</v>
      </c>
      <c r="C630" s="159"/>
      <c r="D630" s="161"/>
      <c r="E630" s="159" t="s">
        <v>136</v>
      </c>
      <c r="F630" s="160" t="e">
        <f>B630</f>
        <v>#REF!</v>
      </c>
      <c r="G630" s="160"/>
    </row>
    <row r="631" spans="1:7" ht="21.75" customHeight="1">
      <c r="A631" s="159" t="s">
        <v>137</v>
      </c>
      <c r="B631" s="160" t="e">
        <f>#REF!</f>
        <v>#REF!</v>
      </c>
      <c r="C631" s="159"/>
      <c r="D631" s="161"/>
      <c r="E631" s="159" t="s">
        <v>137</v>
      </c>
      <c r="F631" s="160" t="e">
        <f>B631</f>
        <v>#REF!</v>
      </c>
      <c r="G631" s="160"/>
    </row>
    <row r="632" spans="1:7" ht="21.75" customHeight="1">
      <c r="A632" s="159" t="s">
        <v>138</v>
      </c>
      <c r="B632" s="160" t="e">
        <f>#REF!</f>
        <v>#REF!</v>
      </c>
      <c r="C632" s="159"/>
      <c r="D632" s="161"/>
      <c r="E632" s="159" t="s">
        <v>138</v>
      </c>
      <c r="F632" s="160" t="e">
        <f>B632</f>
        <v>#REF!</v>
      </c>
      <c r="G632" s="160"/>
    </row>
    <row r="633" spans="1:7" ht="21.75" customHeight="1">
      <c r="A633" s="161"/>
      <c r="B633" s="162"/>
      <c r="C633" s="161"/>
      <c r="D633" s="161"/>
      <c r="E633" s="161"/>
      <c r="F633" s="162"/>
      <c r="G633" s="162"/>
    </row>
    <row r="634" spans="1:7" ht="21.75" customHeight="1">
      <c r="A634" s="161"/>
      <c r="B634" s="162"/>
      <c r="C634" s="161"/>
      <c r="D634" s="161"/>
      <c r="E634" s="161"/>
      <c r="F634" s="162"/>
      <c r="G634" s="162"/>
    </row>
    <row r="635" spans="1:7" ht="21.75" customHeight="1">
      <c r="A635" s="159" t="s">
        <v>139</v>
      </c>
      <c r="B635" s="160" t="e">
        <f>#REF!</f>
        <v>#REF!</v>
      </c>
      <c r="C635" s="159"/>
      <c r="D635" s="161"/>
      <c r="E635" s="159" t="s">
        <v>139</v>
      </c>
      <c r="F635" s="160" t="e">
        <f>B635</f>
        <v>#REF!</v>
      </c>
      <c r="G635" s="160"/>
    </row>
    <row r="636" spans="1:7" ht="21.75" customHeight="1">
      <c r="A636" s="159" t="s">
        <v>149</v>
      </c>
      <c r="B636" s="160" t="e">
        <f>#REF!</f>
        <v>#REF!</v>
      </c>
      <c r="C636" s="159"/>
      <c r="D636" s="161"/>
      <c r="E636" s="159" t="s">
        <v>149</v>
      </c>
      <c r="F636" s="160" t="e">
        <f>B636</f>
        <v>#REF!</v>
      </c>
      <c r="G636" s="160"/>
    </row>
    <row r="637" spans="1:7" ht="21.75" customHeight="1">
      <c r="A637" s="161"/>
      <c r="B637" s="162"/>
      <c r="C637" s="161"/>
      <c r="D637" s="161"/>
      <c r="E637" s="161"/>
      <c r="F637" s="162"/>
      <c r="G637" s="162"/>
    </row>
    <row r="638" spans="1:7" ht="21.75" customHeight="1">
      <c r="A638" s="161"/>
      <c r="B638" s="162"/>
      <c r="C638" s="161"/>
      <c r="D638" s="161"/>
      <c r="E638" s="161"/>
      <c r="F638" s="162"/>
      <c r="G638" s="162"/>
    </row>
    <row r="639" spans="1:7" ht="21.75" customHeight="1">
      <c r="A639" s="161"/>
      <c r="B639" s="162"/>
      <c r="C639" s="161"/>
      <c r="D639" s="161"/>
      <c r="E639" s="161"/>
      <c r="F639" s="162"/>
      <c r="G639" s="162"/>
    </row>
    <row r="640" spans="1:7" ht="21.75" customHeight="1">
      <c r="A640" s="161"/>
      <c r="B640" s="162"/>
      <c r="C640" s="161"/>
      <c r="D640" s="161"/>
      <c r="E640" s="161"/>
      <c r="F640" s="162"/>
      <c r="G640" s="162"/>
    </row>
    <row r="641" spans="1:7" ht="21.75" customHeight="1">
      <c r="A641" s="163" t="s">
        <v>110</v>
      </c>
      <c r="B641" s="157" t="e">
        <f>SUM(B614:B640)</f>
        <v>#REF!</v>
      </c>
      <c r="C641" s="163"/>
      <c r="E641" s="163" t="s">
        <v>110</v>
      </c>
      <c r="F641" s="160" t="e">
        <f>SUM(F614:F640)</f>
        <v>#REF!</v>
      </c>
      <c r="G641" s="157"/>
    </row>
    <row r="642" spans="1:7" ht="21.75" customHeight="1">
      <c r="F642" s="162"/>
    </row>
    <row r="643" spans="1:7" ht="24" customHeight="1">
      <c r="A643" s="672" t="s">
        <v>117</v>
      </c>
      <c r="B643" s="672"/>
      <c r="C643" s="672"/>
      <c r="D643" s="154"/>
      <c r="E643" s="672" t="s">
        <v>117</v>
      </c>
      <c r="F643" s="672"/>
      <c r="G643" s="672"/>
    </row>
    <row r="644" spans="1:7" ht="24" customHeight="1">
      <c r="A644" s="155"/>
      <c r="B644" s="156"/>
      <c r="C644" s="155"/>
      <c r="D644" s="155"/>
      <c r="E644" s="155"/>
      <c r="F644" s="156"/>
      <c r="G644" s="156"/>
    </row>
    <row r="645" spans="1:7" ht="21.75" customHeight="1">
      <c r="A645" s="155" t="s">
        <v>118</v>
      </c>
      <c r="B645" s="673">
        <f ca="1">$B609</f>
        <v>45896</v>
      </c>
      <c r="C645" s="673"/>
      <c r="D645" s="155"/>
      <c r="E645" s="155" t="s">
        <v>118</v>
      </c>
      <c r="F645" s="673">
        <f ca="1">B645</f>
        <v>45896</v>
      </c>
      <c r="G645" s="673"/>
    </row>
    <row r="646" spans="1:7" ht="21.75" customHeight="1">
      <c r="A646" s="155" t="s">
        <v>119</v>
      </c>
      <c r="B646" s="670" t="e">
        <f>#REF!</f>
        <v>#REF!</v>
      </c>
      <c r="C646" s="670"/>
      <c r="D646" s="155"/>
      <c r="E646" s="155" t="s">
        <v>119</v>
      </c>
      <c r="F646" s="670" t="e">
        <f>B646</f>
        <v>#REF!</v>
      </c>
      <c r="G646" s="670"/>
    </row>
    <row r="648" spans="1:7" ht="21.75" customHeight="1">
      <c r="A648" s="671" t="s">
        <v>120</v>
      </c>
      <c r="B648" s="671" t="s">
        <v>121</v>
      </c>
      <c r="C648" s="671"/>
      <c r="E648" s="671" t="s">
        <v>120</v>
      </c>
      <c r="F648" s="671" t="s">
        <v>121</v>
      </c>
      <c r="G648" s="671"/>
    </row>
    <row r="649" spans="1:7" ht="21.75" customHeight="1">
      <c r="A649" s="671"/>
      <c r="B649" s="158" t="s">
        <v>122</v>
      </c>
      <c r="C649" s="158" t="s">
        <v>123</v>
      </c>
      <c r="E649" s="671"/>
      <c r="F649" s="158" t="s">
        <v>122</v>
      </c>
      <c r="G649" s="158" t="s">
        <v>123</v>
      </c>
    </row>
    <row r="650" spans="1:7" ht="21.75" customHeight="1">
      <c r="A650" s="159" t="s">
        <v>124</v>
      </c>
      <c r="B650" s="160">
        <f>production!$D29</f>
        <v>0</v>
      </c>
      <c r="C650" s="159"/>
      <c r="D650" s="161"/>
      <c r="E650" s="159" t="s">
        <v>124</v>
      </c>
      <c r="F650" s="160">
        <f>B650</f>
        <v>0</v>
      </c>
      <c r="G650" s="160"/>
    </row>
    <row r="651" spans="1:7" ht="21.75" customHeight="1">
      <c r="A651" s="159" t="s">
        <v>125</v>
      </c>
      <c r="B651" s="160">
        <f>production!$E29</f>
        <v>0</v>
      </c>
      <c r="C651" s="159"/>
      <c r="D651" s="161"/>
      <c r="E651" s="159" t="s">
        <v>125</v>
      </c>
      <c r="F651" s="160">
        <f>B651</f>
        <v>0</v>
      </c>
      <c r="G651" s="160"/>
    </row>
    <row r="652" spans="1:7" ht="21.75" customHeight="1">
      <c r="A652" s="161"/>
      <c r="B652" s="162"/>
      <c r="C652" s="161"/>
      <c r="D652" s="161"/>
      <c r="E652" s="161"/>
      <c r="F652" s="162"/>
      <c r="G652" s="162"/>
    </row>
    <row r="653" spans="1:7" ht="21.75" customHeight="1">
      <c r="A653" s="159" t="s">
        <v>126</v>
      </c>
      <c r="B653" s="160">
        <f>production!$H29</f>
        <v>0</v>
      </c>
      <c r="C653" s="159"/>
      <c r="D653" s="161"/>
      <c r="E653" s="159" t="s">
        <v>126</v>
      </c>
      <c r="F653" s="160">
        <f t="shared" ref="F653:F659" si="24">B653</f>
        <v>0</v>
      </c>
      <c r="G653" s="160"/>
    </row>
    <row r="654" spans="1:7" ht="21.75" customHeight="1">
      <c r="A654" s="159" t="s">
        <v>127</v>
      </c>
      <c r="B654" s="160">
        <f>production!$J29</f>
        <v>0</v>
      </c>
      <c r="C654" s="159"/>
      <c r="D654" s="161"/>
      <c r="E654" s="159" t="s">
        <v>127</v>
      </c>
      <c r="F654" s="160">
        <f t="shared" si="24"/>
        <v>0</v>
      </c>
      <c r="G654" s="160"/>
    </row>
    <row r="655" spans="1:7" ht="21.75" customHeight="1">
      <c r="A655" s="159" t="s">
        <v>128</v>
      </c>
      <c r="B655" s="160">
        <f>production!$K29</f>
        <v>0</v>
      </c>
      <c r="C655" s="159"/>
      <c r="D655" s="161"/>
      <c r="E655" s="159" t="s">
        <v>128</v>
      </c>
      <c r="F655" s="160">
        <f t="shared" si="24"/>
        <v>0</v>
      </c>
      <c r="G655" s="160"/>
    </row>
    <row r="656" spans="1:7" ht="21.75" customHeight="1">
      <c r="A656" s="159" t="s">
        <v>129</v>
      </c>
      <c r="B656" s="160">
        <f>production!$L29</f>
        <v>0</v>
      </c>
      <c r="C656" s="159"/>
      <c r="D656" s="161"/>
      <c r="E656" s="159" t="s">
        <v>129</v>
      </c>
      <c r="F656" s="160">
        <f t="shared" si="24"/>
        <v>0</v>
      </c>
      <c r="G656" s="160"/>
    </row>
    <row r="657" spans="1:7" ht="21.75" customHeight="1">
      <c r="A657" s="159" t="s">
        <v>130</v>
      </c>
      <c r="B657" s="160">
        <f>production!$O29</f>
        <v>0</v>
      </c>
      <c r="C657" s="159"/>
      <c r="D657" s="161"/>
      <c r="E657" s="159" t="s">
        <v>130</v>
      </c>
      <c r="F657" s="160">
        <f t="shared" si="24"/>
        <v>0</v>
      </c>
      <c r="G657" s="160"/>
    </row>
    <row r="658" spans="1:7" ht="21.75" customHeight="1">
      <c r="A658" s="159" t="s">
        <v>131</v>
      </c>
      <c r="B658" s="160">
        <f>production!$P29</f>
        <v>0</v>
      </c>
      <c r="C658" s="159"/>
      <c r="D658" s="161"/>
      <c r="E658" s="159" t="s">
        <v>131</v>
      </c>
      <c r="F658" s="160">
        <f t="shared" si="24"/>
        <v>0</v>
      </c>
      <c r="G658" s="160"/>
    </row>
    <row r="659" spans="1:7" ht="21.75" customHeight="1">
      <c r="A659" s="159" t="s">
        <v>132</v>
      </c>
      <c r="B659" s="160">
        <f>production!$Q29</f>
        <v>0</v>
      </c>
      <c r="C659" s="159"/>
      <c r="D659" s="161"/>
      <c r="E659" s="159" t="s">
        <v>132</v>
      </c>
      <c r="F659" s="160">
        <f t="shared" si="24"/>
        <v>0</v>
      </c>
      <c r="G659" s="160"/>
    </row>
    <row r="660" spans="1:7" ht="21.75" customHeight="1">
      <c r="A660" s="161"/>
      <c r="B660" s="162"/>
      <c r="C660" s="161"/>
      <c r="D660" s="161"/>
      <c r="E660" s="161"/>
      <c r="F660" s="162"/>
      <c r="G660" s="162"/>
    </row>
    <row r="661" spans="1:7" ht="21.75" customHeight="1">
      <c r="A661" s="161"/>
      <c r="B661" s="162"/>
      <c r="C661" s="161"/>
      <c r="D661" s="161"/>
      <c r="E661" s="161"/>
      <c r="F661" s="162"/>
      <c r="G661" s="162"/>
    </row>
    <row r="662" spans="1:7" ht="21.75" customHeight="1">
      <c r="A662" s="161"/>
      <c r="B662" s="162"/>
      <c r="C662" s="161"/>
      <c r="D662" s="161"/>
      <c r="E662" s="161"/>
      <c r="F662" s="162"/>
      <c r="G662" s="162"/>
    </row>
    <row r="663" spans="1:7" ht="21.75" customHeight="1">
      <c r="A663" s="159" t="s">
        <v>150</v>
      </c>
      <c r="B663" s="160">
        <f>production!$W29</f>
        <v>0</v>
      </c>
      <c r="C663" s="159"/>
      <c r="D663" s="161"/>
      <c r="E663" s="159" t="s">
        <v>150</v>
      </c>
      <c r="F663" s="160">
        <f t="shared" ref="F663:F668" si="25">B663</f>
        <v>0</v>
      </c>
      <c r="G663" s="160"/>
    </row>
    <row r="664" spans="1:7" ht="21.75" customHeight="1">
      <c r="A664" s="159" t="s">
        <v>151</v>
      </c>
      <c r="B664" s="160">
        <f>production!$X29</f>
        <v>0</v>
      </c>
      <c r="C664" s="159"/>
      <c r="D664" s="161"/>
      <c r="E664" s="159" t="s">
        <v>151</v>
      </c>
      <c r="F664" s="160">
        <f t="shared" si="25"/>
        <v>0</v>
      </c>
      <c r="G664" s="160"/>
    </row>
    <row r="665" spans="1:7" ht="21.75" customHeight="1">
      <c r="A665" s="159" t="s">
        <v>135</v>
      </c>
      <c r="B665" s="160">
        <f>production!$AA29</f>
        <v>0</v>
      </c>
      <c r="C665" s="159"/>
      <c r="D665" s="161"/>
      <c r="E665" s="159" t="s">
        <v>135</v>
      </c>
      <c r="F665" s="160">
        <f t="shared" si="25"/>
        <v>0</v>
      </c>
      <c r="G665" s="160"/>
    </row>
    <row r="666" spans="1:7" ht="21.75" customHeight="1">
      <c r="A666" s="159" t="s">
        <v>136</v>
      </c>
      <c r="B666" s="160">
        <f>production!$AB29</f>
        <v>0</v>
      </c>
      <c r="C666" s="159"/>
      <c r="D666" s="161"/>
      <c r="E666" s="159" t="s">
        <v>136</v>
      </c>
      <c r="F666" s="160">
        <f t="shared" si="25"/>
        <v>0</v>
      </c>
      <c r="G666" s="160"/>
    </row>
    <row r="667" spans="1:7" ht="21.75" customHeight="1">
      <c r="A667" s="159" t="s">
        <v>137</v>
      </c>
      <c r="B667" s="160">
        <f>production!$AG29</f>
        <v>0</v>
      </c>
      <c r="C667" s="159"/>
      <c r="D667" s="161"/>
      <c r="E667" s="159" t="s">
        <v>137</v>
      </c>
      <c r="F667" s="160">
        <f t="shared" si="25"/>
        <v>0</v>
      </c>
      <c r="G667" s="160"/>
    </row>
    <row r="668" spans="1:7" ht="21.75" customHeight="1">
      <c r="A668" s="159" t="s">
        <v>138</v>
      </c>
      <c r="B668" s="160">
        <f>production!$AH29</f>
        <v>0</v>
      </c>
      <c r="C668" s="159"/>
      <c r="D668" s="161"/>
      <c r="E668" s="159" t="s">
        <v>138</v>
      </c>
      <c r="F668" s="160">
        <f t="shared" si="25"/>
        <v>0</v>
      </c>
      <c r="G668" s="160"/>
    </row>
    <row r="669" spans="1:7" ht="21.75" customHeight="1">
      <c r="A669" s="161"/>
      <c r="B669" s="162"/>
      <c r="C669" s="161"/>
      <c r="D669" s="161"/>
      <c r="E669" s="161"/>
      <c r="F669" s="162"/>
      <c r="G669" s="162"/>
    </row>
    <row r="670" spans="1:7" ht="21.75" customHeight="1">
      <c r="A670" s="161"/>
      <c r="B670" s="162"/>
      <c r="C670" s="161"/>
      <c r="D670" s="161"/>
      <c r="E670" s="161"/>
      <c r="F670" s="162"/>
      <c r="G670" s="162"/>
    </row>
    <row r="671" spans="1:7" ht="21.75" customHeight="1">
      <c r="A671" s="159" t="s">
        <v>139</v>
      </c>
      <c r="B671" s="160">
        <f>production!$AV29</f>
        <v>0</v>
      </c>
      <c r="C671" s="159"/>
      <c r="D671" s="161"/>
      <c r="E671" s="159" t="s">
        <v>139</v>
      </c>
      <c r="F671" s="160">
        <f>B671</f>
        <v>0</v>
      </c>
      <c r="G671" s="160"/>
    </row>
    <row r="672" spans="1:7" ht="21.75" customHeight="1">
      <c r="A672" s="159" t="s">
        <v>149</v>
      </c>
      <c r="B672" s="160">
        <f>production!$AW29</f>
        <v>0</v>
      </c>
      <c r="C672" s="159"/>
      <c r="D672" s="161"/>
      <c r="E672" s="159" t="s">
        <v>149</v>
      </c>
      <c r="F672" s="160">
        <f>B672</f>
        <v>0</v>
      </c>
      <c r="G672" s="160"/>
    </row>
    <row r="673" spans="1:7" ht="21.75" customHeight="1">
      <c r="A673" s="161"/>
      <c r="B673" s="162"/>
      <c r="C673" s="161"/>
      <c r="D673" s="161"/>
      <c r="E673" s="161"/>
      <c r="F673" s="162"/>
      <c r="G673" s="162"/>
    </row>
    <row r="674" spans="1:7" ht="21.75" customHeight="1">
      <c r="A674" s="161"/>
      <c r="B674" s="162"/>
      <c r="C674" s="161"/>
      <c r="D674" s="161"/>
      <c r="E674" s="161"/>
      <c r="F674" s="162"/>
      <c r="G674" s="162"/>
    </row>
    <row r="675" spans="1:7" ht="21.75" customHeight="1">
      <c r="A675" s="161"/>
      <c r="B675" s="162"/>
      <c r="C675" s="161"/>
      <c r="D675" s="161"/>
      <c r="E675" s="161"/>
      <c r="F675" s="162"/>
      <c r="G675" s="162"/>
    </row>
    <row r="676" spans="1:7" ht="21.75" customHeight="1">
      <c r="A676" s="161"/>
      <c r="B676" s="162"/>
      <c r="C676" s="161"/>
      <c r="D676" s="161"/>
      <c r="E676" s="161"/>
      <c r="F676" s="162"/>
      <c r="G676" s="162"/>
    </row>
    <row r="677" spans="1:7" ht="21.75" customHeight="1">
      <c r="A677" s="163" t="s">
        <v>110</v>
      </c>
      <c r="B677" s="157">
        <f>SUM(B650:B676)</f>
        <v>0</v>
      </c>
      <c r="C677" s="163"/>
      <c r="E677" s="163" t="s">
        <v>110</v>
      </c>
      <c r="F677" s="160">
        <f>SUM(F650:F676)</f>
        <v>0</v>
      </c>
      <c r="G677" s="157"/>
    </row>
    <row r="678" spans="1:7" ht="21.75" customHeight="1">
      <c r="F678" s="162"/>
    </row>
    <row r="679" spans="1:7" ht="24" customHeight="1">
      <c r="A679" s="672" t="s">
        <v>117</v>
      </c>
      <c r="B679" s="672"/>
      <c r="C679" s="672"/>
      <c r="D679" s="154"/>
      <c r="E679" s="672" t="s">
        <v>117</v>
      </c>
      <c r="F679" s="672"/>
      <c r="G679" s="672"/>
    </row>
    <row r="680" spans="1:7" ht="21.75" customHeight="1">
      <c r="A680" s="155"/>
      <c r="B680" s="156"/>
      <c r="C680" s="155"/>
      <c r="D680" s="155"/>
      <c r="E680" s="155"/>
      <c r="F680" s="156"/>
      <c r="G680" s="156"/>
    </row>
    <row r="681" spans="1:7" ht="21.75" customHeight="1">
      <c r="A681" s="155" t="s">
        <v>118</v>
      </c>
      <c r="B681" s="673">
        <f ca="1">$B645</f>
        <v>45896</v>
      </c>
      <c r="C681" s="673"/>
      <c r="D681" s="155"/>
      <c r="E681" s="155" t="s">
        <v>118</v>
      </c>
      <c r="F681" s="673">
        <f ca="1">B681</f>
        <v>45896</v>
      </c>
      <c r="G681" s="673"/>
    </row>
    <row r="682" spans="1:7" ht="21.75" customHeight="1">
      <c r="A682" s="155" t="s">
        <v>119</v>
      </c>
      <c r="B682" s="670" t="str">
        <f>production!B38</f>
        <v>LIBRE</v>
      </c>
      <c r="C682" s="670"/>
      <c r="D682" s="155"/>
      <c r="E682" s="155" t="s">
        <v>119</v>
      </c>
      <c r="F682" s="670" t="str">
        <f>B682</f>
        <v>LIBRE</v>
      </c>
      <c r="G682" s="670"/>
    </row>
    <row r="684" spans="1:7" ht="21.75" customHeight="1">
      <c r="A684" s="671" t="s">
        <v>120</v>
      </c>
      <c r="B684" s="671" t="s">
        <v>121</v>
      </c>
      <c r="C684" s="671"/>
      <c r="E684" s="671" t="s">
        <v>120</v>
      </c>
      <c r="F684" s="671" t="s">
        <v>121</v>
      </c>
      <c r="G684" s="671"/>
    </row>
    <row r="685" spans="1:7" ht="21.75" customHeight="1">
      <c r="A685" s="671"/>
      <c r="B685" s="158" t="s">
        <v>122</v>
      </c>
      <c r="C685" s="158" t="s">
        <v>123</v>
      </c>
      <c r="E685" s="671"/>
      <c r="F685" s="158" t="s">
        <v>122</v>
      </c>
      <c r="G685" s="158" t="s">
        <v>123</v>
      </c>
    </row>
    <row r="686" spans="1:7" ht="21.75" customHeight="1">
      <c r="A686" s="159" t="s">
        <v>124</v>
      </c>
      <c r="B686" s="160">
        <f>production!$D38</f>
        <v>0</v>
      </c>
      <c r="C686" s="159"/>
      <c r="D686" s="161"/>
      <c r="E686" s="159" t="s">
        <v>124</v>
      </c>
      <c r="F686" s="160">
        <f>B686</f>
        <v>0</v>
      </c>
      <c r="G686" s="160"/>
    </row>
    <row r="687" spans="1:7" ht="21.75" customHeight="1">
      <c r="A687" s="159" t="s">
        <v>125</v>
      </c>
      <c r="B687" s="160">
        <f>production!$E38</f>
        <v>0</v>
      </c>
      <c r="C687" s="159"/>
      <c r="D687" s="161"/>
      <c r="E687" s="159" t="s">
        <v>125</v>
      </c>
      <c r="F687" s="160">
        <f>B687</f>
        <v>0</v>
      </c>
      <c r="G687" s="160"/>
    </row>
    <row r="688" spans="1:7" ht="21.75" customHeight="1">
      <c r="A688" s="161"/>
      <c r="B688" s="162"/>
      <c r="C688" s="161"/>
      <c r="D688" s="161"/>
      <c r="E688" s="161"/>
      <c r="F688" s="162"/>
      <c r="G688" s="162"/>
    </row>
    <row r="689" spans="1:7" ht="21.75" customHeight="1">
      <c r="A689" s="159" t="s">
        <v>126</v>
      </c>
      <c r="B689" s="160">
        <f>production!$H38</f>
        <v>0</v>
      </c>
      <c r="C689" s="159"/>
      <c r="D689" s="161"/>
      <c r="E689" s="159" t="s">
        <v>126</v>
      </c>
      <c r="F689" s="160">
        <f t="shared" ref="F689:F697" si="26">B689</f>
        <v>0</v>
      </c>
      <c r="G689" s="160"/>
    </row>
    <row r="690" spans="1:7" ht="21.75" customHeight="1">
      <c r="A690" s="159" t="s">
        <v>127</v>
      </c>
      <c r="B690" s="160">
        <f>production!$J38</f>
        <v>0</v>
      </c>
      <c r="C690" s="159"/>
      <c r="D690" s="161"/>
      <c r="E690" s="159" t="s">
        <v>127</v>
      </c>
      <c r="F690" s="160">
        <f t="shared" si="26"/>
        <v>0</v>
      </c>
      <c r="G690" s="160"/>
    </row>
    <row r="691" spans="1:7" ht="21.75" customHeight="1">
      <c r="A691" s="159" t="s">
        <v>128</v>
      </c>
      <c r="B691" s="160">
        <f>production!$K38</f>
        <v>0</v>
      </c>
      <c r="C691" s="159"/>
      <c r="D691" s="161"/>
      <c r="E691" s="159" t="s">
        <v>128</v>
      </c>
      <c r="F691" s="160">
        <f t="shared" si="26"/>
        <v>0</v>
      </c>
      <c r="G691" s="160"/>
    </row>
    <row r="692" spans="1:7" ht="21.75" customHeight="1">
      <c r="A692" s="159" t="s">
        <v>129</v>
      </c>
      <c r="B692" s="160">
        <f>production!$L38</f>
        <v>0</v>
      </c>
      <c r="C692" s="159"/>
      <c r="D692" s="161"/>
      <c r="E692" s="159" t="s">
        <v>129</v>
      </c>
      <c r="F692" s="160">
        <f t="shared" si="26"/>
        <v>0</v>
      </c>
      <c r="G692" s="160"/>
    </row>
    <row r="693" spans="1:7" ht="21.75" customHeight="1">
      <c r="A693" s="159" t="s">
        <v>130</v>
      </c>
      <c r="B693" s="160">
        <f>production!$O38</f>
        <v>0</v>
      </c>
      <c r="C693" s="159"/>
      <c r="D693" s="161"/>
      <c r="E693" s="159" t="s">
        <v>130</v>
      </c>
      <c r="F693" s="160">
        <f t="shared" si="26"/>
        <v>0</v>
      </c>
      <c r="G693" s="160"/>
    </row>
    <row r="694" spans="1:7" ht="21.75" customHeight="1">
      <c r="A694" s="159" t="s">
        <v>131</v>
      </c>
      <c r="B694" s="160">
        <f>production!$P38</f>
        <v>0</v>
      </c>
      <c r="C694" s="159"/>
      <c r="D694" s="161"/>
      <c r="E694" s="159" t="s">
        <v>131</v>
      </c>
      <c r="F694" s="160">
        <f t="shared" si="26"/>
        <v>0</v>
      </c>
      <c r="G694" s="160"/>
    </row>
    <row r="695" spans="1:7" ht="21.75" customHeight="1">
      <c r="A695" s="159" t="s">
        <v>132</v>
      </c>
      <c r="B695" s="160">
        <f>production!$Q38</f>
        <v>0</v>
      </c>
      <c r="C695" s="159"/>
      <c r="D695" s="161"/>
      <c r="E695" s="159" t="s">
        <v>132</v>
      </c>
      <c r="F695" s="160">
        <f t="shared" si="26"/>
        <v>0</v>
      </c>
      <c r="G695" s="160"/>
    </row>
    <row r="696" spans="1:7" ht="21.75" customHeight="1">
      <c r="A696" s="159" t="s">
        <v>133</v>
      </c>
      <c r="B696" s="160">
        <f>production!$S38</f>
        <v>0</v>
      </c>
      <c r="C696" s="159"/>
      <c r="D696" s="161"/>
      <c r="E696" s="159" t="s">
        <v>133</v>
      </c>
      <c r="F696" s="160">
        <f t="shared" si="26"/>
        <v>0</v>
      </c>
      <c r="G696" s="160"/>
    </row>
    <row r="697" spans="1:7" ht="21.75" customHeight="1">
      <c r="A697" s="159" t="s">
        <v>134</v>
      </c>
      <c r="B697" s="160">
        <f>production!$T38</f>
        <v>0</v>
      </c>
      <c r="C697" s="159"/>
      <c r="D697" s="161"/>
      <c r="E697" s="159" t="s">
        <v>134</v>
      </c>
      <c r="F697" s="160">
        <f t="shared" si="26"/>
        <v>0</v>
      </c>
      <c r="G697" s="160"/>
    </row>
    <row r="698" spans="1:7" ht="21.75" customHeight="1">
      <c r="A698" s="161"/>
      <c r="B698" s="162"/>
      <c r="C698" s="161"/>
      <c r="D698" s="161"/>
      <c r="E698" s="161"/>
      <c r="F698" s="162"/>
      <c r="G698" s="162"/>
    </row>
    <row r="699" spans="1:7" ht="21.75" customHeight="1">
      <c r="A699" s="161"/>
      <c r="B699" s="162"/>
      <c r="C699" s="161"/>
      <c r="D699" s="161"/>
      <c r="E699" s="161"/>
      <c r="F699" s="162"/>
      <c r="G699" s="162"/>
    </row>
    <row r="700" spans="1:7" ht="21.75" customHeight="1">
      <c r="A700" s="161"/>
      <c r="B700" s="162"/>
      <c r="C700" s="161"/>
      <c r="D700" s="161"/>
      <c r="E700" s="161"/>
      <c r="F700" s="162"/>
      <c r="G700" s="162"/>
    </row>
    <row r="701" spans="1:7" ht="21.75" customHeight="1">
      <c r="A701" s="159" t="s">
        <v>135</v>
      </c>
      <c r="B701" s="160">
        <f>production!$AA38</f>
        <v>0</v>
      </c>
      <c r="C701" s="159"/>
      <c r="D701" s="161"/>
      <c r="E701" s="159" t="s">
        <v>135</v>
      </c>
      <c r="F701" s="160">
        <f>B701</f>
        <v>0</v>
      </c>
      <c r="G701" s="160"/>
    </row>
    <row r="702" spans="1:7" ht="21.75" customHeight="1">
      <c r="A702" s="159" t="s">
        <v>136</v>
      </c>
      <c r="B702" s="160">
        <f>production!$AB38</f>
        <v>0</v>
      </c>
      <c r="C702" s="159"/>
      <c r="D702" s="161"/>
      <c r="E702" s="159" t="s">
        <v>136</v>
      </c>
      <c r="F702" s="160">
        <f>B702</f>
        <v>0</v>
      </c>
      <c r="G702" s="160"/>
    </row>
    <row r="703" spans="1:7" ht="21.75" customHeight="1">
      <c r="A703" s="159" t="s">
        <v>137</v>
      </c>
      <c r="B703" s="160">
        <f>production!$AG38</f>
        <v>0</v>
      </c>
      <c r="C703" s="159"/>
      <c r="D703" s="161"/>
      <c r="E703" s="159" t="s">
        <v>137</v>
      </c>
      <c r="F703" s="160">
        <f>B703</f>
        <v>0</v>
      </c>
      <c r="G703" s="160"/>
    </row>
    <row r="704" spans="1:7" ht="21.75" customHeight="1">
      <c r="A704" s="159" t="s">
        <v>138</v>
      </c>
      <c r="B704" s="160">
        <f>production!$AH38</f>
        <v>0</v>
      </c>
      <c r="C704" s="159"/>
      <c r="D704" s="161"/>
      <c r="E704" s="159" t="s">
        <v>138</v>
      </c>
      <c r="F704" s="160">
        <f>B704</f>
        <v>0</v>
      </c>
      <c r="G704" s="160"/>
    </row>
    <row r="705" spans="1:7" ht="21.75" customHeight="1">
      <c r="A705" s="161"/>
      <c r="B705" s="162"/>
      <c r="C705" s="161"/>
      <c r="D705" s="161"/>
      <c r="E705" s="161"/>
      <c r="F705" s="162"/>
      <c r="G705" s="162"/>
    </row>
    <row r="706" spans="1:7" ht="21.75" customHeight="1">
      <c r="A706" s="161"/>
      <c r="B706" s="162"/>
      <c r="C706" s="161"/>
      <c r="D706" s="161"/>
      <c r="E706" s="161"/>
      <c r="F706" s="162"/>
      <c r="G706" s="162"/>
    </row>
    <row r="707" spans="1:7" ht="21.75" customHeight="1">
      <c r="A707" s="159" t="s">
        <v>139</v>
      </c>
      <c r="B707" s="160">
        <f>production!$AV38</f>
        <v>0</v>
      </c>
      <c r="C707" s="159"/>
      <c r="D707" s="161"/>
      <c r="E707" s="159" t="s">
        <v>139</v>
      </c>
      <c r="F707" s="160">
        <f>B707</f>
        <v>0</v>
      </c>
      <c r="G707" s="160"/>
    </row>
    <row r="708" spans="1:7" ht="21.75" customHeight="1">
      <c r="A708" s="159" t="s">
        <v>149</v>
      </c>
      <c r="B708" s="160">
        <f>production!$AW38</f>
        <v>0</v>
      </c>
      <c r="C708" s="159"/>
      <c r="D708" s="161"/>
      <c r="E708" s="159" t="s">
        <v>149</v>
      </c>
      <c r="F708" s="160">
        <f>B708</f>
        <v>0</v>
      </c>
      <c r="G708" s="160"/>
    </row>
    <row r="709" spans="1:7" ht="21.75" customHeight="1">
      <c r="A709" s="161"/>
      <c r="B709" s="162"/>
      <c r="C709" s="161"/>
      <c r="D709" s="161"/>
      <c r="E709" s="161"/>
      <c r="F709" s="162"/>
      <c r="G709" s="162"/>
    </row>
    <row r="710" spans="1:7" ht="21.75" customHeight="1">
      <c r="A710" s="161"/>
      <c r="B710" s="162"/>
      <c r="C710" s="161"/>
      <c r="D710" s="161"/>
      <c r="E710" s="161"/>
      <c r="F710" s="162"/>
      <c r="G710" s="162"/>
    </row>
    <row r="711" spans="1:7" ht="21.75" customHeight="1">
      <c r="A711" s="161"/>
      <c r="B711" s="162"/>
      <c r="C711" s="161"/>
      <c r="D711" s="161"/>
      <c r="E711" s="161"/>
      <c r="F711" s="162"/>
      <c r="G711" s="162"/>
    </row>
    <row r="712" spans="1:7" ht="21.75" customHeight="1">
      <c r="A712" s="161"/>
      <c r="B712" s="162"/>
      <c r="C712" s="161"/>
      <c r="D712" s="161"/>
      <c r="E712" s="161"/>
      <c r="F712" s="162"/>
      <c r="G712" s="162"/>
    </row>
    <row r="713" spans="1:7" ht="21.75" customHeight="1">
      <c r="A713" s="163" t="s">
        <v>110</v>
      </c>
      <c r="B713" s="157">
        <f>SUM(B686:B712)</f>
        <v>0</v>
      </c>
      <c r="C713" s="163"/>
      <c r="E713" s="163" t="s">
        <v>110</v>
      </c>
      <c r="F713" s="160">
        <f>SUM(F686:F712)</f>
        <v>0</v>
      </c>
      <c r="G713" s="157"/>
    </row>
    <row r="714" spans="1:7" ht="21.75" customHeight="1">
      <c r="F714" s="162"/>
    </row>
    <row r="715" spans="1:7" ht="24" customHeight="1">
      <c r="A715" s="672" t="s">
        <v>117</v>
      </c>
      <c r="B715" s="672"/>
      <c r="C715" s="672"/>
      <c r="D715" s="154"/>
      <c r="E715" s="672" t="s">
        <v>117</v>
      </c>
      <c r="F715" s="672"/>
      <c r="G715" s="672"/>
    </row>
    <row r="716" spans="1:7" ht="21.75" customHeight="1">
      <c r="A716" s="155"/>
      <c r="B716" s="156"/>
      <c r="C716" s="155"/>
      <c r="D716" s="155"/>
      <c r="E716" s="155"/>
      <c r="F716" s="156"/>
      <c r="G716" s="156"/>
    </row>
    <row r="717" spans="1:7" ht="21.75" customHeight="1">
      <c r="A717" s="155" t="s">
        <v>118</v>
      </c>
      <c r="B717" s="673">
        <f ca="1">$B681</f>
        <v>45896</v>
      </c>
      <c r="C717" s="673"/>
      <c r="D717" s="155"/>
      <c r="E717" s="155" t="s">
        <v>118</v>
      </c>
      <c r="F717" s="673">
        <f ca="1">B717</f>
        <v>45896</v>
      </c>
      <c r="G717" s="673"/>
    </row>
    <row r="718" spans="1:7" ht="21.75" customHeight="1">
      <c r="A718" s="155" t="s">
        <v>119</v>
      </c>
      <c r="B718" s="670" t="e">
        <f>#REF!</f>
        <v>#REF!</v>
      </c>
      <c r="C718" s="670"/>
      <c r="D718" s="155"/>
      <c r="E718" s="155" t="s">
        <v>119</v>
      </c>
      <c r="F718" s="670" t="e">
        <f>B718</f>
        <v>#REF!</v>
      </c>
      <c r="G718" s="670"/>
    </row>
    <row r="720" spans="1:7" ht="21.75" customHeight="1">
      <c r="A720" s="671" t="s">
        <v>120</v>
      </c>
      <c r="B720" s="671" t="s">
        <v>121</v>
      </c>
      <c r="C720" s="671"/>
      <c r="E720" s="671" t="s">
        <v>120</v>
      </c>
      <c r="F720" s="671" t="s">
        <v>121</v>
      </c>
      <c r="G720" s="671"/>
    </row>
    <row r="721" spans="1:7" ht="21.75" customHeight="1">
      <c r="A721" s="671"/>
      <c r="B721" s="158" t="s">
        <v>122</v>
      </c>
      <c r="C721" s="158" t="s">
        <v>123</v>
      </c>
      <c r="E721" s="671"/>
      <c r="F721" s="158" t="s">
        <v>122</v>
      </c>
      <c r="G721" s="158" t="s">
        <v>123</v>
      </c>
    </row>
    <row r="722" spans="1:7" ht="21.75" customHeight="1">
      <c r="A722" s="159" t="s">
        <v>124</v>
      </c>
      <c r="B722" s="160" t="e">
        <f>#REF!</f>
        <v>#REF!</v>
      </c>
      <c r="C722" s="159"/>
      <c r="D722" s="161"/>
      <c r="E722" s="159" t="s">
        <v>124</v>
      </c>
      <c r="F722" s="160" t="e">
        <f t="shared" ref="F722:F748" si="27">B722</f>
        <v>#REF!</v>
      </c>
      <c r="G722" s="160"/>
    </row>
    <row r="723" spans="1:7" ht="21.75" customHeight="1">
      <c r="A723" s="159" t="s">
        <v>125</v>
      </c>
      <c r="B723" s="160" t="e">
        <f>#REF!</f>
        <v>#REF!</v>
      </c>
      <c r="C723" s="159"/>
      <c r="D723" s="161"/>
      <c r="E723" s="159" t="s">
        <v>125</v>
      </c>
      <c r="F723" s="160" t="e">
        <f t="shared" si="27"/>
        <v>#REF!</v>
      </c>
      <c r="G723" s="160"/>
    </row>
    <row r="724" spans="1:7" ht="21.75" customHeight="1">
      <c r="A724" s="159" t="s">
        <v>142</v>
      </c>
      <c r="B724" s="160" t="e">
        <f>#REF!</f>
        <v>#REF!</v>
      </c>
      <c r="C724" s="159"/>
      <c r="D724" s="161"/>
      <c r="E724" s="159" t="s">
        <v>142</v>
      </c>
      <c r="F724" s="160" t="e">
        <f t="shared" si="27"/>
        <v>#REF!</v>
      </c>
      <c r="G724" s="160"/>
    </row>
    <row r="725" spans="1:7" ht="21.75" customHeight="1">
      <c r="A725" s="159" t="s">
        <v>126</v>
      </c>
      <c r="B725" s="160" t="e">
        <f>#REF!</f>
        <v>#REF!</v>
      </c>
      <c r="C725" s="159"/>
      <c r="D725" s="161"/>
      <c r="E725" s="159" t="s">
        <v>126</v>
      </c>
      <c r="F725" s="160" t="e">
        <f t="shared" si="27"/>
        <v>#REF!</v>
      </c>
      <c r="G725" s="160"/>
    </row>
    <row r="726" spans="1:7" ht="21.75" customHeight="1">
      <c r="A726" s="159" t="s">
        <v>127</v>
      </c>
      <c r="B726" s="160" t="e">
        <f>#REF!</f>
        <v>#REF!</v>
      </c>
      <c r="C726" s="159"/>
      <c r="D726" s="161"/>
      <c r="E726" s="159" t="s">
        <v>127</v>
      </c>
      <c r="F726" s="160" t="e">
        <f t="shared" si="27"/>
        <v>#REF!</v>
      </c>
      <c r="G726" s="160"/>
    </row>
    <row r="727" spans="1:7" ht="21.75" customHeight="1">
      <c r="A727" s="159" t="s">
        <v>128</v>
      </c>
      <c r="B727" s="160" t="e">
        <f>#REF!</f>
        <v>#REF!</v>
      </c>
      <c r="C727" s="159"/>
      <c r="D727" s="161"/>
      <c r="E727" s="159" t="s">
        <v>128</v>
      </c>
      <c r="F727" s="160" t="e">
        <f t="shared" si="27"/>
        <v>#REF!</v>
      </c>
      <c r="G727" s="160"/>
    </row>
    <row r="728" spans="1:7" ht="21.75" customHeight="1">
      <c r="A728" s="159" t="s">
        <v>129</v>
      </c>
      <c r="B728" s="160" t="e">
        <f>#REF!</f>
        <v>#REF!</v>
      </c>
      <c r="C728" s="159"/>
      <c r="D728" s="161"/>
      <c r="E728" s="159" t="s">
        <v>129</v>
      </c>
      <c r="F728" s="160" t="e">
        <f t="shared" si="27"/>
        <v>#REF!</v>
      </c>
      <c r="G728" s="160"/>
    </row>
    <row r="729" spans="1:7" ht="21.75" customHeight="1">
      <c r="A729" s="159" t="s">
        <v>130</v>
      </c>
      <c r="B729" s="160" t="e">
        <f>#REF!</f>
        <v>#REF!</v>
      </c>
      <c r="C729" s="159"/>
      <c r="D729" s="161"/>
      <c r="E729" s="159" t="s">
        <v>130</v>
      </c>
      <c r="F729" s="160" t="e">
        <f t="shared" si="27"/>
        <v>#REF!</v>
      </c>
      <c r="G729" s="160"/>
    </row>
    <row r="730" spans="1:7" ht="21.75" customHeight="1">
      <c r="A730" s="159" t="s">
        <v>131</v>
      </c>
      <c r="B730" s="160" t="e">
        <f>#REF!</f>
        <v>#REF!</v>
      </c>
      <c r="C730" s="159"/>
      <c r="D730" s="161"/>
      <c r="E730" s="159" t="s">
        <v>131</v>
      </c>
      <c r="F730" s="160" t="e">
        <f t="shared" si="27"/>
        <v>#REF!</v>
      </c>
      <c r="G730" s="160"/>
    </row>
    <row r="731" spans="1:7" ht="21.75" customHeight="1">
      <c r="A731" s="159" t="s">
        <v>132</v>
      </c>
      <c r="B731" s="160" t="e">
        <f>#REF!</f>
        <v>#REF!</v>
      </c>
      <c r="C731" s="159"/>
      <c r="D731" s="161"/>
      <c r="E731" s="159" t="s">
        <v>132</v>
      </c>
      <c r="F731" s="160" t="e">
        <f t="shared" si="27"/>
        <v>#REF!</v>
      </c>
      <c r="G731" s="160"/>
    </row>
    <row r="732" spans="1:7" ht="21.75" customHeight="1">
      <c r="A732" s="159" t="s">
        <v>133</v>
      </c>
      <c r="B732" s="160" t="e">
        <f>#REF!</f>
        <v>#REF!</v>
      </c>
      <c r="C732" s="159"/>
      <c r="D732" s="161"/>
      <c r="E732" s="159" t="s">
        <v>133</v>
      </c>
      <c r="F732" s="160" t="e">
        <f t="shared" si="27"/>
        <v>#REF!</v>
      </c>
      <c r="G732" s="160"/>
    </row>
    <row r="733" spans="1:7" ht="21.75" customHeight="1">
      <c r="A733" s="159" t="s">
        <v>134</v>
      </c>
      <c r="B733" s="160" t="e">
        <f>#REF!</f>
        <v>#REF!</v>
      </c>
      <c r="C733" s="159"/>
      <c r="D733" s="161"/>
      <c r="E733" s="159" t="s">
        <v>134</v>
      </c>
      <c r="F733" s="160" t="e">
        <f t="shared" si="27"/>
        <v>#REF!</v>
      </c>
      <c r="G733" s="160"/>
    </row>
    <row r="734" spans="1:7" ht="21.75" customHeight="1">
      <c r="A734" s="159" t="s">
        <v>152</v>
      </c>
      <c r="B734" s="160" t="e">
        <f>#REF!</f>
        <v>#REF!</v>
      </c>
      <c r="C734" s="159"/>
      <c r="D734" s="161"/>
      <c r="E734" s="159" t="str">
        <f>A734</f>
        <v>Petit Ep. Cannebe 500g</v>
      </c>
      <c r="F734" s="160" t="e">
        <f t="shared" si="27"/>
        <v>#REF!</v>
      </c>
      <c r="G734" s="160"/>
    </row>
    <row r="735" spans="1:7" ht="21.75" customHeight="1">
      <c r="A735" s="159" t="s">
        <v>150</v>
      </c>
      <c r="B735" s="160" t="e">
        <f>#REF!</f>
        <v>#REF!</v>
      </c>
      <c r="C735" s="159"/>
      <c r="D735" s="161"/>
      <c r="E735" s="159" t="s">
        <v>150</v>
      </c>
      <c r="F735" s="160" t="e">
        <f t="shared" si="27"/>
        <v>#REF!</v>
      </c>
      <c r="G735" s="160"/>
    </row>
    <row r="736" spans="1:7" ht="21.75" customHeight="1">
      <c r="A736" s="159" t="s">
        <v>151</v>
      </c>
      <c r="B736" s="160" t="e">
        <f>#REF!</f>
        <v>#REF!</v>
      </c>
      <c r="C736" s="159"/>
      <c r="D736" s="161"/>
      <c r="E736" s="159" t="s">
        <v>151</v>
      </c>
      <c r="F736" s="160" t="e">
        <f t="shared" si="27"/>
        <v>#REF!</v>
      </c>
      <c r="G736" s="160"/>
    </row>
    <row r="737" spans="1:7" ht="21.75" customHeight="1">
      <c r="A737" s="159" t="s">
        <v>135</v>
      </c>
      <c r="B737" s="160" t="e">
        <f>#REF!</f>
        <v>#REF!</v>
      </c>
      <c r="C737" s="159"/>
      <c r="D737" s="161"/>
      <c r="E737" s="159" t="s">
        <v>135</v>
      </c>
      <c r="F737" s="160" t="e">
        <f t="shared" si="27"/>
        <v>#REF!</v>
      </c>
      <c r="G737" s="160"/>
    </row>
    <row r="738" spans="1:7" ht="21.75" customHeight="1">
      <c r="A738" s="159" t="s">
        <v>136</v>
      </c>
      <c r="B738" s="160" t="e">
        <f>#REF!</f>
        <v>#REF!</v>
      </c>
      <c r="C738" s="159"/>
      <c r="D738" s="161"/>
      <c r="E738" s="159" t="s">
        <v>136</v>
      </c>
      <c r="F738" s="160" t="e">
        <f t="shared" si="27"/>
        <v>#REF!</v>
      </c>
      <c r="G738" s="160"/>
    </row>
    <row r="739" spans="1:7" ht="21.75" customHeight="1">
      <c r="A739" s="159" t="s">
        <v>137</v>
      </c>
      <c r="B739" s="160" t="e">
        <f>#REF!</f>
        <v>#REF!</v>
      </c>
      <c r="C739" s="159"/>
      <c r="D739" s="161"/>
      <c r="E739" s="159" t="s">
        <v>137</v>
      </c>
      <c r="F739" s="160" t="e">
        <f t="shared" si="27"/>
        <v>#REF!</v>
      </c>
      <c r="G739" s="160"/>
    </row>
    <row r="740" spans="1:7" ht="21.75" customHeight="1">
      <c r="A740" s="159" t="s">
        <v>138</v>
      </c>
      <c r="B740" s="160" t="e">
        <f>#REF!</f>
        <v>#REF!</v>
      </c>
      <c r="C740" s="159"/>
      <c r="D740" s="161"/>
      <c r="E740" s="159" t="s">
        <v>138</v>
      </c>
      <c r="F740" s="160" t="e">
        <f t="shared" si="27"/>
        <v>#REF!</v>
      </c>
      <c r="G740" s="160"/>
    </row>
    <row r="741" spans="1:7" ht="21.75" customHeight="1">
      <c r="A741" s="159" t="s">
        <v>153</v>
      </c>
      <c r="B741" s="160" t="e">
        <f>#REF!</f>
        <v>#REF!</v>
      </c>
      <c r="C741" s="159"/>
      <c r="D741" s="161"/>
      <c r="E741" s="159" t="s">
        <v>153</v>
      </c>
      <c r="F741" s="160" t="e">
        <f t="shared" si="27"/>
        <v>#REF!</v>
      </c>
      <c r="G741" s="160"/>
    </row>
    <row r="742" spans="1:7" ht="21.75" customHeight="1">
      <c r="A742" s="159" t="s">
        <v>154</v>
      </c>
      <c r="B742" s="160" t="e">
        <f>#REF!</f>
        <v>#REF!</v>
      </c>
      <c r="C742" s="159"/>
      <c r="D742" s="161"/>
      <c r="E742" s="159" t="s">
        <v>154</v>
      </c>
      <c r="F742" s="160" t="e">
        <f t="shared" si="27"/>
        <v>#REF!</v>
      </c>
      <c r="G742" s="160"/>
    </row>
    <row r="743" spans="1:7" ht="21.75" customHeight="1">
      <c r="A743" s="159" t="s">
        <v>139</v>
      </c>
      <c r="B743" s="160" t="e">
        <f>#REF!</f>
        <v>#REF!</v>
      </c>
      <c r="C743" s="159"/>
      <c r="D743" s="161"/>
      <c r="E743" s="159" t="s">
        <v>139</v>
      </c>
      <c r="F743" s="160" t="e">
        <f t="shared" si="27"/>
        <v>#REF!</v>
      </c>
      <c r="G743" s="160"/>
    </row>
    <row r="744" spans="1:7" ht="21.75" customHeight="1">
      <c r="A744" s="159" t="s">
        <v>149</v>
      </c>
      <c r="B744" s="160" t="e">
        <f>#REF!</f>
        <v>#REF!</v>
      </c>
      <c r="C744" s="159"/>
      <c r="D744" s="161"/>
      <c r="E744" s="159" t="s">
        <v>149</v>
      </c>
      <c r="F744" s="160" t="e">
        <f t="shared" si="27"/>
        <v>#REF!</v>
      </c>
      <c r="G744" s="160"/>
    </row>
    <row r="745" spans="1:7" ht="21.75" customHeight="1">
      <c r="A745" s="159" t="s">
        <v>155</v>
      </c>
      <c r="B745" s="160" t="e">
        <f>#REF!</f>
        <v>#REF!</v>
      </c>
      <c r="C745" s="159"/>
      <c r="D745" s="161"/>
      <c r="E745" s="159" t="s">
        <v>155</v>
      </c>
      <c r="F745" s="160" t="e">
        <f t="shared" si="27"/>
        <v>#REF!</v>
      </c>
      <c r="G745" s="160"/>
    </row>
    <row r="746" spans="1:7" ht="21.75" customHeight="1">
      <c r="A746" s="159" t="s">
        <v>156</v>
      </c>
      <c r="B746" s="160" t="e">
        <f>#REF!</f>
        <v>#REF!</v>
      </c>
      <c r="C746" s="159"/>
      <c r="D746" s="161"/>
      <c r="E746" s="159" t="s">
        <v>156</v>
      </c>
      <c r="F746" s="160" t="e">
        <f t="shared" si="27"/>
        <v>#REF!</v>
      </c>
      <c r="G746" s="160"/>
    </row>
    <row r="747" spans="1:7" ht="21.75" customHeight="1">
      <c r="A747" s="159" t="s">
        <v>157</v>
      </c>
      <c r="B747" s="160" t="e">
        <f>#REF!</f>
        <v>#REF!</v>
      </c>
      <c r="C747" s="159"/>
      <c r="D747" s="161"/>
      <c r="E747" s="159" t="s">
        <v>157</v>
      </c>
      <c r="F747" s="160" t="e">
        <f t="shared" si="27"/>
        <v>#REF!</v>
      </c>
      <c r="G747" s="160"/>
    </row>
    <row r="748" spans="1:7" ht="21.75" customHeight="1">
      <c r="A748" s="159" t="s">
        <v>158</v>
      </c>
      <c r="B748" s="160" t="e">
        <f>#REF!</f>
        <v>#REF!</v>
      </c>
      <c r="C748" s="159"/>
      <c r="D748" s="161"/>
      <c r="E748" s="159" t="s">
        <v>158</v>
      </c>
      <c r="F748" s="160" t="e">
        <f t="shared" si="27"/>
        <v>#REF!</v>
      </c>
      <c r="G748" s="160"/>
    </row>
    <row r="749" spans="1:7" ht="21.75" customHeight="1">
      <c r="A749" s="163" t="s">
        <v>110</v>
      </c>
      <c r="B749" s="157" t="e">
        <f>SUM(B722:B748)</f>
        <v>#REF!</v>
      </c>
      <c r="C749" s="163"/>
      <c r="E749" s="163" t="s">
        <v>110</v>
      </c>
      <c r="F749" s="160" t="e">
        <f>SUM(F722:F748)</f>
        <v>#REF!</v>
      </c>
      <c r="G749" s="157"/>
    </row>
    <row r="750" spans="1:7" ht="21.75" customHeight="1">
      <c r="F750" s="162"/>
    </row>
    <row r="751" spans="1:7" ht="24" customHeight="1">
      <c r="A751" s="672" t="s">
        <v>117</v>
      </c>
      <c r="B751" s="672"/>
      <c r="C751" s="672"/>
      <c r="D751" s="154"/>
      <c r="E751" s="672" t="s">
        <v>117</v>
      </c>
      <c r="F751" s="672"/>
      <c r="G751" s="672"/>
    </row>
    <row r="752" spans="1:7" ht="21.75" customHeight="1">
      <c r="A752" s="155"/>
      <c r="B752" s="156"/>
      <c r="C752" s="155"/>
      <c r="D752" s="155"/>
      <c r="E752" s="155"/>
      <c r="F752" s="156"/>
      <c r="G752" s="156"/>
    </row>
    <row r="753" spans="1:7" ht="21.75" customHeight="1">
      <c r="A753" s="155" t="s">
        <v>118</v>
      </c>
      <c r="B753" s="673">
        <f ca="1">$B717</f>
        <v>45896</v>
      </c>
      <c r="C753" s="673"/>
      <c r="D753" s="155"/>
      <c r="E753" s="155" t="s">
        <v>118</v>
      </c>
      <c r="F753" s="673">
        <f ca="1">B753</f>
        <v>45896</v>
      </c>
      <c r="G753" s="673"/>
    </row>
    <row r="754" spans="1:7" ht="21.75" customHeight="1">
      <c r="A754" s="155" t="s">
        <v>119</v>
      </c>
      <c r="B754" s="670" t="e">
        <f>#REF!</f>
        <v>#REF!</v>
      </c>
      <c r="C754" s="670"/>
      <c r="D754" s="155"/>
      <c r="E754" s="155" t="s">
        <v>119</v>
      </c>
      <c r="F754" s="670" t="e">
        <f>B754</f>
        <v>#REF!</v>
      </c>
      <c r="G754" s="670"/>
    </row>
    <row r="756" spans="1:7" ht="21.75" customHeight="1">
      <c r="A756" s="671" t="s">
        <v>120</v>
      </c>
      <c r="B756" s="671" t="s">
        <v>121</v>
      </c>
      <c r="C756" s="671"/>
      <c r="E756" s="671" t="s">
        <v>120</v>
      </c>
      <c r="F756" s="671" t="s">
        <v>121</v>
      </c>
      <c r="G756" s="671"/>
    </row>
    <row r="757" spans="1:7" ht="21.75" customHeight="1">
      <c r="A757" s="671"/>
      <c r="B757" s="158" t="s">
        <v>122</v>
      </c>
      <c r="C757" s="158" t="s">
        <v>123</v>
      </c>
      <c r="E757" s="671"/>
      <c r="F757" s="158" t="s">
        <v>122</v>
      </c>
      <c r="G757" s="158" t="s">
        <v>123</v>
      </c>
    </row>
    <row r="758" spans="1:7" ht="21.75" customHeight="1">
      <c r="A758" s="159" t="s">
        <v>124</v>
      </c>
      <c r="B758" s="160" t="e">
        <f>#REF!</f>
        <v>#REF!</v>
      </c>
      <c r="C758" s="159"/>
      <c r="D758" s="161"/>
      <c r="E758" s="159" t="s">
        <v>124</v>
      </c>
      <c r="F758" s="160" t="e">
        <f t="shared" ref="F758:F784" si="28">B758</f>
        <v>#REF!</v>
      </c>
      <c r="G758" s="160"/>
    </row>
    <row r="759" spans="1:7" ht="21.75" customHeight="1">
      <c r="A759" s="159" t="s">
        <v>125</v>
      </c>
      <c r="B759" s="160" t="e">
        <f>#REF!</f>
        <v>#REF!</v>
      </c>
      <c r="C759" s="159"/>
      <c r="D759" s="161"/>
      <c r="E759" s="159" t="s">
        <v>125</v>
      </c>
      <c r="F759" s="160" t="e">
        <f t="shared" si="28"/>
        <v>#REF!</v>
      </c>
      <c r="G759" s="160"/>
    </row>
    <row r="760" spans="1:7" ht="21.75" customHeight="1">
      <c r="A760" s="159" t="s">
        <v>142</v>
      </c>
      <c r="B760" s="160" t="e">
        <f>#REF!</f>
        <v>#REF!</v>
      </c>
      <c r="C760" s="159"/>
      <c r="D760" s="161"/>
      <c r="E760" s="159" t="s">
        <v>142</v>
      </c>
      <c r="F760" s="160" t="e">
        <f t="shared" si="28"/>
        <v>#REF!</v>
      </c>
      <c r="G760" s="160"/>
    </row>
    <row r="761" spans="1:7" ht="21.75" customHeight="1">
      <c r="A761" s="159" t="s">
        <v>126</v>
      </c>
      <c r="B761" s="160" t="e">
        <f>#REF!</f>
        <v>#REF!</v>
      </c>
      <c r="C761" s="159"/>
      <c r="D761" s="161"/>
      <c r="E761" s="159" t="s">
        <v>126</v>
      </c>
      <c r="F761" s="160" t="e">
        <f t="shared" si="28"/>
        <v>#REF!</v>
      </c>
      <c r="G761" s="160"/>
    </row>
    <row r="762" spans="1:7" ht="21.75" customHeight="1">
      <c r="A762" s="159" t="s">
        <v>127</v>
      </c>
      <c r="B762" s="160" t="e">
        <f>#REF!</f>
        <v>#REF!</v>
      </c>
      <c r="C762" s="159"/>
      <c r="D762" s="161"/>
      <c r="E762" s="159" t="s">
        <v>127</v>
      </c>
      <c r="F762" s="160" t="e">
        <f t="shared" si="28"/>
        <v>#REF!</v>
      </c>
      <c r="G762" s="160"/>
    </row>
    <row r="763" spans="1:7" ht="21.75" customHeight="1">
      <c r="A763" s="159" t="s">
        <v>128</v>
      </c>
      <c r="B763" s="160" t="e">
        <f>#REF!</f>
        <v>#REF!</v>
      </c>
      <c r="C763" s="159"/>
      <c r="D763" s="161"/>
      <c r="E763" s="159" t="s">
        <v>128</v>
      </c>
      <c r="F763" s="160" t="e">
        <f t="shared" si="28"/>
        <v>#REF!</v>
      </c>
      <c r="G763" s="160"/>
    </row>
    <row r="764" spans="1:7" ht="21.75" customHeight="1">
      <c r="A764" s="159" t="s">
        <v>129</v>
      </c>
      <c r="B764" s="160" t="e">
        <f>#REF!</f>
        <v>#REF!</v>
      </c>
      <c r="C764" s="159"/>
      <c r="D764" s="161"/>
      <c r="E764" s="159" t="s">
        <v>129</v>
      </c>
      <c r="F764" s="160" t="e">
        <f t="shared" si="28"/>
        <v>#REF!</v>
      </c>
      <c r="G764" s="160"/>
    </row>
    <row r="765" spans="1:7" ht="21.75" customHeight="1">
      <c r="A765" s="159" t="s">
        <v>130</v>
      </c>
      <c r="B765" s="160" t="e">
        <f>#REF!</f>
        <v>#REF!</v>
      </c>
      <c r="C765" s="159"/>
      <c r="D765" s="161"/>
      <c r="E765" s="159" t="s">
        <v>130</v>
      </c>
      <c r="F765" s="160" t="e">
        <f t="shared" si="28"/>
        <v>#REF!</v>
      </c>
      <c r="G765" s="160"/>
    </row>
    <row r="766" spans="1:7" ht="21.75" customHeight="1">
      <c r="A766" s="159" t="s">
        <v>131</v>
      </c>
      <c r="B766" s="160" t="e">
        <f>#REF!</f>
        <v>#REF!</v>
      </c>
      <c r="C766" s="159"/>
      <c r="D766" s="161"/>
      <c r="E766" s="159" t="s">
        <v>131</v>
      </c>
      <c r="F766" s="160" t="e">
        <f t="shared" si="28"/>
        <v>#REF!</v>
      </c>
      <c r="G766" s="160"/>
    </row>
    <row r="767" spans="1:7" ht="21.75" customHeight="1">
      <c r="A767" s="159" t="s">
        <v>132</v>
      </c>
      <c r="B767" s="160" t="e">
        <f>#REF!</f>
        <v>#REF!</v>
      </c>
      <c r="C767" s="159"/>
      <c r="D767" s="161"/>
      <c r="E767" s="159" t="s">
        <v>132</v>
      </c>
      <c r="F767" s="160" t="e">
        <f t="shared" si="28"/>
        <v>#REF!</v>
      </c>
      <c r="G767" s="160"/>
    </row>
    <row r="768" spans="1:7" ht="21.75" customHeight="1">
      <c r="A768" s="159" t="s">
        <v>133</v>
      </c>
      <c r="B768" s="160" t="e">
        <f>#REF!</f>
        <v>#REF!</v>
      </c>
      <c r="C768" s="159"/>
      <c r="D768" s="161"/>
      <c r="E768" s="159" t="s">
        <v>133</v>
      </c>
      <c r="F768" s="160" t="e">
        <f t="shared" si="28"/>
        <v>#REF!</v>
      </c>
      <c r="G768" s="160"/>
    </row>
    <row r="769" spans="1:7" ht="21.75" customHeight="1">
      <c r="A769" s="159" t="s">
        <v>134</v>
      </c>
      <c r="B769" s="160" t="e">
        <f>#REF!</f>
        <v>#REF!</v>
      </c>
      <c r="C769" s="159"/>
      <c r="D769" s="161"/>
      <c r="E769" s="159" t="s">
        <v>134</v>
      </c>
      <c r="F769" s="160" t="e">
        <f t="shared" si="28"/>
        <v>#REF!</v>
      </c>
      <c r="G769" s="160"/>
    </row>
    <row r="770" spans="1:7" ht="21.75" customHeight="1">
      <c r="A770" s="159" t="s">
        <v>152</v>
      </c>
      <c r="B770" s="160" t="e">
        <f>#REF!</f>
        <v>#REF!</v>
      </c>
      <c r="C770" s="159"/>
      <c r="D770" s="161"/>
      <c r="E770" s="159" t="str">
        <f>A770</f>
        <v>Petit Ep. Cannebe 500g</v>
      </c>
      <c r="F770" s="160" t="e">
        <f t="shared" si="28"/>
        <v>#REF!</v>
      </c>
      <c r="G770" s="160"/>
    </row>
    <row r="771" spans="1:7" ht="21.75" customHeight="1">
      <c r="A771" s="159" t="s">
        <v>150</v>
      </c>
      <c r="B771" s="160" t="e">
        <f>#REF!</f>
        <v>#REF!</v>
      </c>
      <c r="C771" s="159"/>
      <c r="D771" s="161"/>
      <c r="E771" s="159" t="s">
        <v>150</v>
      </c>
      <c r="F771" s="160" t="e">
        <f t="shared" si="28"/>
        <v>#REF!</v>
      </c>
      <c r="G771" s="160"/>
    </row>
    <row r="772" spans="1:7" ht="21.75" customHeight="1">
      <c r="A772" s="159" t="s">
        <v>151</v>
      </c>
      <c r="B772" s="160" t="e">
        <f>#REF!</f>
        <v>#REF!</v>
      </c>
      <c r="C772" s="159"/>
      <c r="D772" s="161"/>
      <c r="E772" s="159" t="s">
        <v>151</v>
      </c>
      <c r="F772" s="160" t="e">
        <f t="shared" si="28"/>
        <v>#REF!</v>
      </c>
      <c r="G772" s="160"/>
    </row>
    <row r="773" spans="1:7" ht="21.75" customHeight="1">
      <c r="A773" s="159" t="s">
        <v>135</v>
      </c>
      <c r="B773" s="160" t="e">
        <f>#REF!</f>
        <v>#REF!</v>
      </c>
      <c r="C773" s="159"/>
      <c r="D773" s="161"/>
      <c r="E773" s="159" t="s">
        <v>135</v>
      </c>
      <c r="F773" s="160" t="e">
        <f t="shared" si="28"/>
        <v>#REF!</v>
      </c>
      <c r="G773" s="160"/>
    </row>
    <row r="774" spans="1:7" ht="21.75" customHeight="1">
      <c r="A774" s="159" t="s">
        <v>136</v>
      </c>
      <c r="B774" s="160" t="e">
        <f>#REF!</f>
        <v>#REF!</v>
      </c>
      <c r="C774" s="159"/>
      <c r="D774" s="161"/>
      <c r="E774" s="159" t="s">
        <v>136</v>
      </c>
      <c r="F774" s="160" t="e">
        <f t="shared" si="28"/>
        <v>#REF!</v>
      </c>
      <c r="G774" s="160"/>
    </row>
    <row r="775" spans="1:7" ht="21.75" customHeight="1">
      <c r="A775" s="159" t="s">
        <v>137</v>
      </c>
      <c r="B775" s="160" t="e">
        <f>#REF!</f>
        <v>#REF!</v>
      </c>
      <c r="C775" s="159"/>
      <c r="D775" s="161"/>
      <c r="E775" s="159" t="s">
        <v>137</v>
      </c>
      <c r="F775" s="160" t="e">
        <f t="shared" si="28"/>
        <v>#REF!</v>
      </c>
      <c r="G775" s="160"/>
    </row>
    <row r="776" spans="1:7" ht="21.75" customHeight="1">
      <c r="A776" s="159" t="s">
        <v>138</v>
      </c>
      <c r="B776" s="160" t="e">
        <f>#REF!</f>
        <v>#REF!</v>
      </c>
      <c r="C776" s="159"/>
      <c r="D776" s="161"/>
      <c r="E776" s="159" t="s">
        <v>138</v>
      </c>
      <c r="F776" s="160" t="e">
        <f t="shared" si="28"/>
        <v>#REF!</v>
      </c>
      <c r="G776" s="160"/>
    </row>
    <row r="777" spans="1:7" ht="21.75" customHeight="1">
      <c r="A777" s="159" t="s">
        <v>153</v>
      </c>
      <c r="B777" s="160" t="e">
        <f>#REF!</f>
        <v>#REF!</v>
      </c>
      <c r="C777" s="159"/>
      <c r="D777" s="161"/>
      <c r="E777" s="159" t="s">
        <v>153</v>
      </c>
      <c r="F777" s="160" t="e">
        <f t="shared" si="28"/>
        <v>#REF!</v>
      </c>
      <c r="G777" s="160"/>
    </row>
    <row r="778" spans="1:7" ht="21.75" customHeight="1">
      <c r="A778" s="159" t="s">
        <v>154</v>
      </c>
      <c r="B778" s="160" t="e">
        <f>#REF!</f>
        <v>#REF!</v>
      </c>
      <c r="C778" s="159"/>
      <c r="D778" s="161"/>
      <c r="E778" s="159" t="s">
        <v>154</v>
      </c>
      <c r="F778" s="160" t="e">
        <f t="shared" si="28"/>
        <v>#REF!</v>
      </c>
      <c r="G778" s="160"/>
    </row>
    <row r="779" spans="1:7" ht="21.75" customHeight="1">
      <c r="A779" s="159" t="s">
        <v>139</v>
      </c>
      <c r="B779" s="160" t="e">
        <f>#REF!</f>
        <v>#REF!</v>
      </c>
      <c r="C779" s="159"/>
      <c r="D779" s="161"/>
      <c r="E779" s="159" t="s">
        <v>139</v>
      </c>
      <c r="F779" s="160" t="e">
        <f t="shared" si="28"/>
        <v>#REF!</v>
      </c>
      <c r="G779" s="160"/>
    </row>
    <row r="780" spans="1:7" ht="21.75" customHeight="1">
      <c r="A780" s="159" t="s">
        <v>149</v>
      </c>
      <c r="B780" s="160" t="e">
        <f>#REF!</f>
        <v>#REF!</v>
      </c>
      <c r="C780" s="159"/>
      <c r="D780" s="161"/>
      <c r="E780" s="159" t="s">
        <v>149</v>
      </c>
      <c r="F780" s="160" t="e">
        <f t="shared" si="28"/>
        <v>#REF!</v>
      </c>
      <c r="G780" s="160"/>
    </row>
    <row r="781" spans="1:7" ht="21.75" customHeight="1">
      <c r="A781" s="159" t="s">
        <v>155</v>
      </c>
      <c r="B781" s="160" t="e">
        <f>#REF!</f>
        <v>#REF!</v>
      </c>
      <c r="C781" s="159"/>
      <c r="D781" s="161"/>
      <c r="E781" s="159" t="s">
        <v>155</v>
      </c>
      <c r="F781" s="160" t="e">
        <f t="shared" si="28"/>
        <v>#REF!</v>
      </c>
      <c r="G781" s="160"/>
    </row>
    <row r="782" spans="1:7" ht="21.75" customHeight="1">
      <c r="A782" s="159" t="s">
        <v>156</v>
      </c>
      <c r="B782" s="160" t="e">
        <f>#REF!</f>
        <v>#REF!</v>
      </c>
      <c r="C782" s="159"/>
      <c r="D782" s="161"/>
      <c r="E782" s="159" t="s">
        <v>156</v>
      </c>
      <c r="F782" s="160" t="e">
        <f t="shared" si="28"/>
        <v>#REF!</v>
      </c>
      <c r="G782" s="160"/>
    </row>
    <row r="783" spans="1:7" ht="21.75" customHeight="1">
      <c r="A783" s="159" t="s">
        <v>157</v>
      </c>
      <c r="B783" s="160" t="e">
        <f>#REF!</f>
        <v>#REF!</v>
      </c>
      <c r="C783" s="159"/>
      <c r="D783" s="161"/>
      <c r="E783" s="159" t="s">
        <v>157</v>
      </c>
      <c r="F783" s="160" t="e">
        <f t="shared" si="28"/>
        <v>#REF!</v>
      </c>
      <c r="G783" s="160"/>
    </row>
    <row r="784" spans="1:7" ht="21.75" customHeight="1">
      <c r="A784" s="159" t="s">
        <v>158</v>
      </c>
      <c r="B784" s="160" t="e">
        <f>#REF!</f>
        <v>#REF!</v>
      </c>
      <c r="C784" s="159"/>
      <c r="D784" s="161"/>
      <c r="E784" s="159" t="s">
        <v>158</v>
      </c>
      <c r="F784" s="160" t="e">
        <f t="shared" si="28"/>
        <v>#REF!</v>
      </c>
      <c r="G784" s="160"/>
    </row>
    <row r="785" spans="1:7" ht="21.75" customHeight="1">
      <c r="A785" s="163" t="s">
        <v>110</v>
      </c>
      <c r="B785" s="172" t="e">
        <f>SUM(B758:B784)</f>
        <v>#REF!</v>
      </c>
      <c r="C785" s="163"/>
      <c r="E785" s="163" t="s">
        <v>110</v>
      </c>
      <c r="F785" s="160" t="e">
        <f>SUM(F758:F784)</f>
        <v>#REF!</v>
      </c>
      <c r="G785" s="157"/>
    </row>
    <row r="786" spans="1:7" ht="21.75" customHeight="1">
      <c r="F786" s="162"/>
    </row>
    <row r="787" spans="1:7" ht="24" customHeight="1">
      <c r="A787" s="672" t="s">
        <v>117</v>
      </c>
      <c r="B787" s="672"/>
      <c r="C787" s="672"/>
      <c r="D787" s="154"/>
      <c r="E787" s="672" t="s">
        <v>117</v>
      </c>
      <c r="F787" s="672"/>
      <c r="G787" s="672"/>
    </row>
    <row r="788" spans="1:7" ht="21.75" customHeight="1">
      <c r="A788" s="155"/>
      <c r="B788" s="156"/>
      <c r="C788" s="155"/>
      <c r="D788" s="155"/>
      <c r="E788" s="155"/>
      <c r="F788" s="156"/>
      <c r="G788" s="156"/>
    </row>
    <row r="789" spans="1:7" ht="21.75" customHeight="1">
      <c r="A789" s="155" t="s">
        <v>118</v>
      </c>
      <c r="B789" s="673">
        <f ca="1">$B753</f>
        <v>45896</v>
      </c>
      <c r="C789" s="673"/>
      <c r="D789" s="155"/>
      <c r="E789" s="155" t="s">
        <v>118</v>
      </c>
      <c r="F789" s="673">
        <f ca="1">B789</f>
        <v>45896</v>
      </c>
      <c r="G789" s="673"/>
    </row>
    <row r="790" spans="1:7" ht="21.75" customHeight="1">
      <c r="A790" s="155" t="s">
        <v>119</v>
      </c>
      <c r="B790" s="670" t="e">
        <f>#REF!</f>
        <v>#REF!</v>
      </c>
      <c r="C790" s="670"/>
      <c r="D790" s="155"/>
      <c r="E790" s="155" t="s">
        <v>119</v>
      </c>
      <c r="F790" s="670" t="e">
        <f>B790</f>
        <v>#REF!</v>
      </c>
      <c r="G790" s="670"/>
    </row>
    <row r="792" spans="1:7" ht="21.75" customHeight="1">
      <c r="A792" s="671" t="s">
        <v>120</v>
      </c>
      <c r="B792" s="671" t="s">
        <v>121</v>
      </c>
      <c r="C792" s="671"/>
      <c r="E792" s="671" t="s">
        <v>120</v>
      </c>
      <c r="F792" s="671" t="s">
        <v>121</v>
      </c>
      <c r="G792" s="671"/>
    </row>
    <row r="793" spans="1:7" ht="21.75" customHeight="1">
      <c r="A793" s="671"/>
      <c r="B793" s="158" t="s">
        <v>122</v>
      </c>
      <c r="C793" s="158" t="s">
        <v>123</v>
      </c>
      <c r="E793" s="671"/>
      <c r="F793" s="158" t="s">
        <v>122</v>
      </c>
      <c r="G793" s="158" t="s">
        <v>123</v>
      </c>
    </row>
    <row r="794" spans="1:7" ht="21.75" customHeight="1">
      <c r="A794" s="159" t="s">
        <v>124</v>
      </c>
      <c r="B794" s="160" t="e">
        <f>#REF!</f>
        <v>#REF!</v>
      </c>
      <c r="C794" s="159"/>
      <c r="D794" s="161"/>
      <c r="E794" s="159" t="s">
        <v>124</v>
      </c>
      <c r="F794" s="160" t="e">
        <f t="shared" ref="F794:F820" si="29">B794</f>
        <v>#REF!</v>
      </c>
      <c r="G794" s="160"/>
    </row>
    <row r="795" spans="1:7" ht="21.75" customHeight="1">
      <c r="A795" s="159" t="s">
        <v>125</v>
      </c>
      <c r="B795" s="160" t="e">
        <f>#REF!</f>
        <v>#REF!</v>
      </c>
      <c r="C795" s="159"/>
      <c r="D795" s="161"/>
      <c r="E795" s="159" t="s">
        <v>125</v>
      </c>
      <c r="F795" s="160" t="e">
        <f t="shared" si="29"/>
        <v>#REF!</v>
      </c>
      <c r="G795" s="160"/>
    </row>
    <row r="796" spans="1:7" ht="21.75" customHeight="1">
      <c r="A796" s="159" t="s">
        <v>142</v>
      </c>
      <c r="B796" s="160" t="e">
        <f>#REF!</f>
        <v>#REF!</v>
      </c>
      <c r="C796" s="159"/>
      <c r="D796" s="161"/>
      <c r="E796" s="159" t="s">
        <v>142</v>
      </c>
      <c r="F796" s="160" t="e">
        <f t="shared" si="29"/>
        <v>#REF!</v>
      </c>
      <c r="G796" s="160"/>
    </row>
    <row r="797" spans="1:7" ht="21.75" customHeight="1">
      <c r="A797" s="159" t="s">
        <v>126</v>
      </c>
      <c r="B797" s="160" t="e">
        <f>#REF!</f>
        <v>#REF!</v>
      </c>
      <c r="C797" s="159"/>
      <c r="D797" s="161"/>
      <c r="E797" s="159" t="s">
        <v>126</v>
      </c>
      <c r="F797" s="160" t="e">
        <f t="shared" si="29"/>
        <v>#REF!</v>
      </c>
      <c r="G797" s="160"/>
    </row>
    <row r="798" spans="1:7" ht="21.75" customHeight="1">
      <c r="A798" s="159" t="s">
        <v>127</v>
      </c>
      <c r="B798" s="160" t="e">
        <f>#REF!</f>
        <v>#REF!</v>
      </c>
      <c r="C798" s="159"/>
      <c r="D798" s="161"/>
      <c r="E798" s="159" t="s">
        <v>127</v>
      </c>
      <c r="F798" s="160" t="e">
        <f t="shared" si="29"/>
        <v>#REF!</v>
      </c>
      <c r="G798" s="160"/>
    </row>
    <row r="799" spans="1:7" ht="21.75" customHeight="1">
      <c r="A799" s="159" t="s">
        <v>128</v>
      </c>
      <c r="B799" s="160" t="e">
        <f>#REF!</f>
        <v>#REF!</v>
      </c>
      <c r="C799" s="159"/>
      <c r="D799" s="161"/>
      <c r="E799" s="159" t="s">
        <v>128</v>
      </c>
      <c r="F799" s="160" t="e">
        <f t="shared" si="29"/>
        <v>#REF!</v>
      </c>
      <c r="G799" s="160"/>
    </row>
    <row r="800" spans="1:7" ht="21.75" customHeight="1">
      <c r="A800" s="159" t="s">
        <v>129</v>
      </c>
      <c r="B800" s="160" t="e">
        <f>#REF!</f>
        <v>#REF!</v>
      </c>
      <c r="C800" s="159"/>
      <c r="D800" s="161"/>
      <c r="E800" s="159" t="s">
        <v>129</v>
      </c>
      <c r="F800" s="160" t="e">
        <f t="shared" si="29"/>
        <v>#REF!</v>
      </c>
      <c r="G800" s="160"/>
    </row>
    <row r="801" spans="1:7" ht="21.75" customHeight="1">
      <c r="A801" s="159" t="s">
        <v>130</v>
      </c>
      <c r="B801" s="160" t="e">
        <f>#REF!</f>
        <v>#REF!</v>
      </c>
      <c r="C801" s="159"/>
      <c r="D801" s="161"/>
      <c r="E801" s="159" t="s">
        <v>130</v>
      </c>
      <c r="F801" s="160" t="e">
        <f t="shared" si="29"/>
        <v>#REF!</v>
      </c>
      <c r="G801" s="160"/>
    </row>
    <row r="802" spans="1:7" ht="21.75" customHeight="1">
      <c r="A802" s="159" t="s">
        <v>131</v>
      </c>
      <c r="B802" s="160" t="e">
        <f>#REF!</f>
        <v>#REF!</v>
      </c>
      <c r="C802" s="159"/>
      <c r="D802" s="161"/>
      <c r="E802" s="159" t="s">
        <v>131</v>
      </c>
      <c r="F802" s="160" t="e">
        <f t="shared" si="29"/>
        <v>#REF!</v>
      </c>
      <c r="G802" s="160"/>
    </row>
    <row r="803" spans="1:7" ht="21.75" customHeight="1">
      <c r="A803" s="159" t="s">
        <v>132</v>
      </c>
      <c r="B803" s="160" t="e">
        <f>#REF!</f>
        <v>#REF!</v>
      </c>
      <c r="C803" s="159"/>
      <c r="D803" s="161"/>
      <c r="E803" s="159" t="s">
        <v>132</v>
      </c>
      <c r="F803" s="160" t="e">
        <f t="shared" si="29"/>
        <v>#REF!</v>
      </c>
      <c r="G803" s="160"/>
    </row>
    <row r="804" spans="1:7" ht="21.75" customHeight="1">
      <c r="A804" s="159" t="s">
        <v>133</v>
      </c>
      <c r="B804" s="160" t="e">
        <f>#REF!</f>
        <v>#REF!</v>
      </c>
      <c r="C804" s="159"/>
      <c r="D804" s="161"/>
      <c r="E804" s="159" t="s">
        <v>133</v>
      </c>
      <c r="F804" s="160" t="e">
        <f t="shared" si="29"/>
        <v>#REF!</v>
      </c>
      <c r="G804" s="160"/>
    </row>
    <row r="805" spans="1:7" ht="21.75" customHeight="1">
      <c r="A805" s="159" t="s">
        <v>134</v>
      </c>
      <c r="B805" s="160" t="e">
        <f>#REF!</f>
        <v>#REF!</v>
      </c>
      <c r="C805" s="159"/>
      <c r="D805" s="161"/>
      <c r="E805" s="159" t="s">
        <v>134</v>
      </c>
      <c r="F805" s="160" t="e">
        <f t="shared" si="29"/>
        <v>#REF!</v>
      </c>
      <c r="G805" s="160"/>
    </row>
    <row r="806" spans="1:7" ht="21.75" customHeight="1">
      <c r="A806" s="159" t="s">
        <v>152</v>
      </c>
      <c r="B806" s="160" t="e">
        <f>#REF!</f>
        <v>#REF!</v>
      </c>
      <c r="C806" s="159"/>
      <c r="D806" s="161"/>
      <c r="E806" s="159" t="str">
        <f>A806</f>
        <v>Petit Ep. Cannebe 500g</v>
      </c>
      <c r="F806" s="160" t="e">
        <f t="shared" si="29"/>
        <v>#REF!</v>
      </c>
      <c r="G806" s="160"/>
    </row>
    <row r="807" spans="1:7" ht="21.75" customHeight="1">
      <c r="A807" s="159" t="s">
        <v>150</v>
      </c>
      <c r="B807" s="160" t="e">
        <f>#REF!</f>
        <v>#REF!</v>
      </c>
      <c r="C807" s="159"/>
      <c r="D807" s="161"/>
      <c r="E807" s="159" t="s">
        <v>150</v>
      </c>
      <c r="F807" s="160" t="e">
        <f t="shared" si="29"/>
        <v>#REF!</v>
      </c>
      <c r="G807" s="160"/>
    </row>
    <row r="808" spans="1:7" ht="21.75" customHeight="1">
      <c r="A808" s="159" t="s">
        <v>151</v>
      </c>
      <c r="B808" s="160" t="e">
        <f>#REF!</f>
        <v>#REF!</v>
      </c>
      <c r="C808" s="159"/>
      <c r="D808" s="161"/>
      <c r="E808" s="159" t="s">
        <v>151</v>
      </c>
      <c r="F808" s="160" t="e">
        <f t="shared" si="29"/>
        <v>#REF!</v>
      </c>
      <c r="G808" s="160"/>
    </row>
    <row r="809" spans="1:7" ht="21.75" customHeight="1">
      <c r="A809" s="159" t="s">
        <v>135</v>
      </c>
      <c r="B809" s="160" t="e">
        <f>#REF!</f>
        <v>#REF!</v>
      </c>
      <c r="C809" s="159"/>
      <c r="D809" s="161"/>
      <c r="E809" s="159" t="s">
        <v>135</v>
      </c>
      <c r="F809" s="160" t="e">
        <f t="shared" si="29"/>
        <v>#REF!</v>
      </c>
      <c r="G809" s="160"/>
    </row>
    <row r="810" spans="1:7" ht="21.75" customHeight="1">
      <c r="A810" s="159" t="s">
        <v>136</v>
      </c>
      <c r="B810" s="160" t="e">
        <f>#REF!</f>
        <v>#REF!</v>
      </c>
      <c r="C810" s="159"/>
      <c r="D810" s="161"/>
      <c r="E810" s="159" t="s">
        <v>136</v>
      </c>
      <c r="F810" s="160" t="e">
        <f t="shared" si="29"/>
        <v>#REF!</v>
      </c>
      <c r="G810" s="160"/>
    </row>
    <row r="811" spans="1:7" ht="21.75" customHeight="1">
      <c r="A811" s="159" t="s">
        <v>137</v>
      </c>
      <c r="B811" s="160" t="e">
        <f>#REF!</f>
        <v>#REF!</v>
      </c>
      <c r="C811" s="159"/>
      <c r="D811" s="161"/>
      <c r="E811" s="159" t="s">
        <v>137</v>
      </c>
      <c r="F811" s="160" t="e">
        <f t="shared" si="29"/>
        <v>#REF!</v>
      </c>
      <c r="G811" s="160"/>
    </row>
    <row r="812" spans="1:7" ht="21.75" customHeight="1">
      <c r="A812" s="159" t="s">
        <v>138</v>
      </c>
      <c r="B812" s="160" t="e">
        <f>#REF!</f>
        <v>#REF!</v>
      </c>
      <c r="C812" s="159"/>
      <c r="D812" s="161"/>
      <c r="E812" s="159" t="s">
        <v>138</v>
      </c>
      <c r="F812" s="160" t="e">
        <f t="shared" si="29"/>
        <v>#REF!</v>
      </c>
      <c r="G812" s="160"/>
    </row>
    <row r="813" spans="1:7" ht="21.75" customHeight="1">
      <c r="A813" s="159" t="s">
        <v>153</v>
      </c>
      <c r="B813" s="160" t="e">
        <f>#REF!</f>
        <v>#REF!</v>
      </c>
      <c r="C813" s="159"/>
      <c r="D813" s="161"/>
      <c r="E813" s="159" t="s">
        <v>153</v>
      </c>
      <c r="F813" s="160" t="e">
        <f t="shared" si="29"/>
        <v>#REF!</v>
      </c>
      <c r="G813" s="160"/>
    </row>
    <row r="814" spans="1:7" ht="21.75" customHeight="1">
      <c r="A814" s="159" t="s">
        <v>154</v>
      </c>
      <c r="B814" s="160" t="e">
        <f>#REF!</f>
        <v>#REF!</v>
      </c>
      <c r="C814" s="159"/>
      <c r="D814" s="161"/>
      <c r="E814" s="159" t="s">
        <v>154</v>
      </c>
      <c r="F814" s="160" t="e">
        <f t="shared" si="29"/>
        <v>#REF!</v>
      </c>
      <c r="G814" s="160"/>
    </row>
    <row r="815" spans="1:7" ht="21.75" customHeight="1">
      <c r="A815" s="159" t="s">
        <v>139</v>
      </c>
      <c r="B815" s="160" t="e">
        <f>#REF!</f>
        <v>#REF!</v>
      </c>
      <c r="C815" s="159"/>
      <c r="D815" s="161"/>
      <c r="E815" s="159" t="s">
        <v>139</v>
      </c>
      <c r="F815" s="160" t="e">
        <f t="shared" si="29"/>
        <v>#REF!</v>
      </c>
      <c r="G815" s="160"/>
    </row>
    <row r="816" spans="1:7" ht="21.75" customHeight="1">
      <c r="A816" s="159" t="s">
        <v>149</v>
      </c>
      <c r="B816" s="160" t="e">
        <f>#REF!</f>
        <v>#REF!</v>
      </c>
      <c r="C816" s="159"/>
      <c r="D816" s="161"/>
      <c r="E816" s="159" t="s">
        <v>149</v>
      </c>
      <c r="F816" s="160" t="e">
        <f t="shared" si="29"/>
        <v>#REF!</v>
      </c>
      <c r="G816" s="160"/>
    </row>
    <row r="817" spans="1:7" ht="21.75" customHeight="1">
      <c r="A817" s="159" t="s">
        <v>155</v>
      </c>
      <c r="B817" s="160" t="e">
        <f>#REF!</f>
        <v>#REF!</v>
      </c>
      <c r="C817" s="159"/>
      <c r="D817" s="161"/>
      <c r="E817" s="159" t="s">
        <v>155</v>
      </c>
      <c r="F817" s="160" t="e">
        <f t="shared" si="29"/>
        <v>#REF!</v>
      </c>
      <c r="G817" s="160"/>
    </row>
    <row r="818" spans="1:7" ht="21.75" customHeight="1">
      <c r="A818" s="159" t="s">
        <v>156</v>
      </c>
      <c r="B818" s="160" t="e">
        <f>#REF!</f>
        <v>#REF!</v>
      </c>
      <c r="C818" s="159"/>
      <c r="D818" s="161"/>
      <c r="E818" s="159" t="s">
        <v>156</v>
      </c>
      <c r="F818" s="160" t="e">
        <f t="shared" si="29"/>
        <v>#REF!</v>
      </c>
      <c r="G818" s="160"/>
    </row>
    <row r="819" spans="1:7" ht="21.75" customHeight="1">
      <c r="A819" s="159" t="s">
        <v>157</v>
      </c>
      <c r="B819" s="160" t="e">
        <f>#REF!</f>
        <v>#REF!</v>
      </c>
      <c r="C819" s="159"/>
      <c r="D819" s="161"/>
      <c r="E819" s="159" t="s">
        <v>157</v>
      </c>
      <c r="F819" s="160" t="e">
        <f t="shared" si="29"/>
        <v>#REF!</v>
      </c>
      <c r="G819" s="160"/>
    </row>
    <row r="820" spans="1:7" ht="21.75" customHeight="1">
      <c r="A820" s="159" t="s">
        <v>158</v>
      </c>
      <c r="B820" s="160" t="e">
        <f>#REF!</f>
        <v>#REF!</v>
      </c>
      <c r="C820" s="159"/>
      <c r="D820" s="161"/>
      <c r="E820" s="159" t="s">
        <v>158</v>
      </c>
      <c r="F820" s="160" t="e">
        <f t="shared" si="29"/>
        <v>#REF!</v>
      </c>
      <c r="G820" s="160"/>
    </row>
    <row r="821" spans="1:7" ht="21.75" customHeight="1">
      <c r="A821" s="163" t="s">
        <v>110</v>
      </c>
      <c r="B821" s="157" t="e">
        <f>SUM(B794:B820)</f>
        <v>#REF!</v>
      </c>
      <c r="C821" s="163"/>
      <c r="E821" s="163" t="s">
        <v>110</v>
      </c>
      <c r="F821" s="160" t="e">
        <f>SUM(F794:F820)</f>
        <v>#REF!</v>
      </c>
      <c r="G821" s="157"/>
    </row>
    <row r="822" spans="1:7" ht="21.75" customHeight="1">
      <c r="F822" s="162"/>
    </row>
    <row r="823" spans="1:7" ht="24" customHeight="1">
      <c r="A823" s="672" t="s">
        <v>117</v>
      </c>
      <c r="B823" s="672"/>
      <c r="C823" s="672"/>
      <c r="D823" s="154"/>
      <c r="E823" s="672" t="s">
        <v>117</v>
      </c>
      <c r="F823" s="672"/>
      <c r="G823" s="672"/>
    </row>
    <row r="824" spans="1:7" ht="21.75" customHeight="1">
      <c r="A824" s="155"/>
      <c r="B824" s="156"/>
      <c r="C824" s="155"/>
      <c r="D824" s="155"/>
      <c r="E824" s="155"/>
      <c r="F824" s="156"/>
      <c r="G824" s="156"/>
    </row>
    <row r="825" spans="1:7" ht="21.75" customHeight="1">
      <c r="A825" s="155" t="s">
        <v>118</v>
      </c>
      <c r="B825" s="673">
        <f ca="1">$B789</f>
        <v>45896</v>
      </c>
      <c r="C825" s="673"/>
      <c r="D825" s="155"/>
      <c r="E825" s="155" t="s">
        <v>118</v>
      </c>
      <c r="F825" s="673">
        <f ca="1">B825</f>
        <v>45896</v>
      </c>
      <c r="G825" s="673"/>
    </row>
    <row r="826" spans="1:7" ht="21.75" customHeight="1">
      <c r="A826" s="155" t="s">
        <v>119</v>
      </c>
      <c r="B826" s="670" t="e">
        <f>#REF!</f>
        <v>#REF!</v>
      </c>
      <c r="C826" s="670"/>
      <c r="D826" s="155"/>
      <c r="E826" s="155" t="s">
        <v>119</v>
      </c>
      <c r="F826" s="670" t="e">
        <f>B826</f>
        <v>#REF!</v>
      </c>
      <c r="G826" s="670"/>
    </row>
    <row r="828" spans="1:7" ht="21.75" customHeight="1">
      <c r="A828" s="671" t="s">
        <v>120</v>
      </c>
      <c r="B828" s="671" t="s">
        <v>121</v>
      </c>
      <c r="C828" s="671"/>
      <c r="E828" s="671" t="s">
        <v>120</v>
      </c>
      <c r="F828" s="671" t="s">
        <v>121</v>
      </c>
      <c r="G828" s="671"/>
    </row>
    <row r="829" spans="1:7" ht="21.75" customHeight="1">
      <c r="A829" s="671"/>
      <c r="B829" s="158" t="s">
        <v>122</v>
      </c>
      <c r="C829" s="158" t="s">
        <v>123</v>
      </c>
      <c r="E829" s="671"/>
      <c r="F829" s="158" t="s">
        <v>122</v>
      </c>
      <c r="G829" s="158" t="s">
        <v>123</v>
      </c>
    </row>
    <row r="830" spans="1:7" ht="21.75" customHeight="1">
      <c r="A830" s="159" t="s">
        <v>124</v>
      </c>
      <c r="B830" s="160" t="e">
        <f>#REF!</f>
        <v>#REF!</v>
      </c>
      <c r="C830" s="159"/>
      <c r="D830" s="161"/>
      <c r="E830" s="159" t="s">
        <v>124</v>
      </c>
      <c r="F830" s="160" t="e">
        <f t="shared" ref="F830:F856" si="30">B830</f>
        <v>#REF!</v>
      </c>
      <c r="G830" s="160"/>
    </row>
    <row r="831" spans="1:7" ht="21.75" customHeight="1">
      <c r="A831" s="159" t="s">
        <v>125</v>
      </c>
      <c r="B831" s="160" t="e">
        <f>#REF!</f>
        <v>#REF!</v>
      </c>
      <c r="C831" s="159"/>
      <c r="D831" s="161"/>
      <c r="E831" s="159" t="s">
        <v>125</v>
      </c>
      <c r="F831" s="160" t="e">
        <f t="shared" si="30"/>
        <v>#REF!</v>
      </c>
      <c r="G831" s="160"/>
    </row>
    <row r="832" spans="1:7" ht="21.75" customHeight="1">
      <c r="A832" s="159" t="s">
        <v>142</v>
      </c>
      <c r="B832" s="160" t="e">
        <f>#REF!</f>
        <v>#REF!</v>
      </c>
      <c r="C832" s="159"/>
      <c r="D832" s="161"/>
      <c r="E832" s="159" t="s">
        <v>142</v>
      </c>
      <c r="F832" s="160" t="e">
        <f t="shared" si="30"/>
        <v>#REF!</v>
      </c>
      <c r="G832" s="160"/>
    </row>
    <row r="833" spans="1:7" ht="21.75" customHeight="1">
      <c r="A833" s="159" t="s">
        <v>126</v>
      </c>
      <c r="B833" s="160" t="e">
        <f>#REF!</f>
        <v>#REF!</v>
      </c>
      <c r="C833" s="159"/>
      <c r="D833" s="161"/>
      <c r="E833" s="159" t="s">
        <v>126</v>
      </c>
      <c r="F833" s="160" t="e">
        <f t="shared" si="30"/>
        <v>#REF!</v>
      </c>
      <c r="G833" s="160"/>
    </row>
    <row r="834" spans="1:7" ht="21.75" customHeight="1">
      <c r="A834" s="159" t="s">
        <v>127</v>
      </c>
      <c r="B834" s="160" t="e">
        <f>#REF!</f>
        <v>#REF!</v>
      </c>
      <c r="C834" s="159"/>
      <c r="D834" s="161"/>
      <c r="E834" s="159" t="s">
        <v>127</v>
      </c>
      <c r="F834" s="160" t="e">
        <f t="shared" si="30"/>
        <v>#REF!</v>
      </c>
      <c r="G834" s="160"/>
    </row>
    <row r="835" spans="1:7" ht="21.75" customHeight="1">
      <c r="A835" s="159" t="s">
        <v>128</v>
      </c>
      <c r="B835" s="160" t="e">
        <f>#REF!</f>
        <v>#REF!</v>
      </c>
      <c r="C835" s="159"/>
      <c r="D835" s="161"/>
      <c r="E835" s="159" t="s">
        <v>128</v>
      </c>
      <c r="F835" s="160" t="e">
        <f t="shared" si="30"/>
        <v>#REF!</v>
      </c>
      <c r="G835" s="160"/>
    </row>
    <row r="836" spans="1:7" ht="21.75" customHeight="1">
      <c r="A836" s="159" t="s">
        <v>129</v>
      </c>
      <c r="B836" s="160" t="e">
        <f>#REF!</f>
        <v>#REF!</v>
      </c>
      <c r="C836" s="159"/>
      <c r="D836" s="161"/>
      <c r="E836" s="159" t="s">
        <v>129</v>
      </c>
      <c r="F836" s="160" t="e">
        <f t="shared" si="30"/>
        <v>#REF!</v>
      </c>
      <c r="G836" s="160"/>
    </row>
    <row r="837" spans="1:7" ht="21.75" customHeight="1">
      <c r="A837" s="159" t="s">
        <v>130</v>
      </c>
      <c r="B837" s="160" t="e">
        <f>#REF!</f>
        <v>#REF!</v>
      </c>
      <c r="C837" s="159"/>
      <c r="D837" s="161"/>
      <c r="E837" s="159" t="s">
        <v>130</v>
      </c>
      <c r="F837" s="160" t="e">
        <f t="shared" si="30"/>
        <v>#REF!</v>
      </c>
      <c r="G837" s="160"/>
    </row>
    <row r="838" spans="1:7" ht="21.75" customHeight="1">
      <c r="A838" s="159" t="s">
        <v>131</v>
      </c>
      <c r="B838" s="160" t="e">
        <f>#REF!</f>
        <v>#REF!</v>
      </c>
      <c r="C838" s="159"/>
      <c r="D838" s="161"/>
      <c r="E838" s="159" t="s">
        <v>131</v>
      </c>
      <c r="F838" s="160" t="e">
        <f t="shared" si="30"/>
        <v>#REF!</v>
      </c>
      <c r="G838" s="160"/>
    </row>
    <row r="839" spans="1:7" ht="21.75" customHeight="1">
      <c r="A839" s="159" t="s">
        <v>132</v>
      </c>
      <c r="B839" s="160" t="e">
        <f>#REF!</f>
        <v>#REF!</v>
      </c>
      <c r="C839" s="159"/>
      <c r="D839" s="161"/>
      <c r="E839" s="159" t="s">
        <v>132</v>
      </c>
      <c r="F839" s="160" t="e">
        <f t="shared" si="30"/>
        <v>#REF!</v>
      </c>
      <c r="G839" s="160"/>
    </row>
    <row r="840" spans="1:7" ht="21.75" customHeight="1">
      <c r="A840" s="159" t="s">
        <v>133</v>
      </c>
      <c r="B840" s="160" t="e">
        <f>#REF!</f>
        <v>#REF!</v>
      </c>
      <c r="C840" s="159"/>
      <c r="D840" s="161"/>
      <c r="E840" s="159" t="s">
        <v>133</v>
      </c>
      <c r="F840" s="160" t="e">
        <f t="shared" si="30"/>
        <v>#REF!</v>
      </c>
      <c r="G840" s="160"/>
    </row>
    <row r="841" spans="1:7" ht="21.75" customHeight="1">
      <c r="A841" s="159" t="s">
        <v>134</v>
      </c>
      <c r="B841" s="160" t="e">
        <f>#REF!</f>
        <v>#REF!</v>
      </c>
      <c r="C841" s="159"/>
      <c r="D841" s="161"/>
      <c r="E841" s="159" t="s">
        <v>134</v>
      </c>
      <c r="F841" s="160" t="e">
        <f t="shared" si="30"/>
        <v>#REF!</v>
      </c>
      <c r="G841" s="160"/>
    </row>
    <row r="842" spans="1:7" ht="21.75" customHeight="1">
      <c r="A842" s="159" t="s">
        <v>152</v>
      </c>
      <c r="B842" s="160" t="e">
        <f>#REF!</f>
        <v>#REF!</v>
      </c>
      <c r="C842" s="159"/>
      <c r="D842" s="161"/>
      <c r="E842" s="159" t="str">
        <f>A842</f>
        <v>Petit Ep. Cannebe 500g</v>
      </c>
      <c r="F842" s="160" t="e">
        <f t="shared" si="30"/>
        <v>#REF!</v>
      </c>
      <c r="G842" s="160"/>
    </row>
    <row r="843" spans="1:7" ht="21.75" customHeight="1">
      <c r="A843" s="159" t="s">
        <v>150</v>
      </c>
      <c r="B843" s="160" t="e">
        <f>#REF!</f>
        <v>#REF!</v>
      </c>
      <c r="C843" s="159"/>
      <c r="D843" s="161"/>
      <c r="E843" s="159" t="s">
        <v>150</v>
      </c>
      <c r="F843" s="160" t="e">
        <f t="shared" si="30"/>
        <v>#REF!</v>
      </c>
      <c r="G843" s="160"/>
    </row>
    <row r="844" spans="1:7" ht="21.75" customHeight="1">
      <c r="A844" s="159" t="s">
        <v>151</v>
      </c>
      <c r="B844" s="160" t="e">
        <f>#REF!</f>
        <v>#REF!</v>
      </c>
      <c r="C844" s="159"/>
      <c r="D844" s="161"/>
      <c r="E844" s="159" t="s">
        <v>151</v>
      </c>
      <c r="F844" s="160" t="e">
        <f t="shared" si="30"/>
        <v>#REF!</v>
      </c>
      <c r="G844" s="160"/>
    </row>
    <row r="845" spans="1:7" ht="21.75" customHeight="1">
      <c r="A845" s="159" t="s">
        <v>135</v>
      </c>
      <c r="B845" s="160" t="e">
        <f>#REF!</f>
        <v>#REF!</v>
      </c>
      <c r="C845" s="159"/>
      <c r="D845" s="161"/>
      <c r="E845" s="159" t="s">
        <v>135</v>
      </c>
      <c r="F845" s="160" t="e">
        <f t="shared" si="30"/>
        <v>#REF!</v>
      </c>
      <c r="G845" s="160"/>
    </row>
    <row r="846" spans="1:7" ht="21.75" customHeight="1">
      <c r="A846" s="159" t="s">
        <v>136</v>
      </c>
      <c r="B846" s="160" t="e">
        <f>#REF!</f>
        <v>#REF!</v>
      </c>
      <c r="C846" s="159"/>
      <c r="D846" s="161"/>
      <c r="E846" s="159" t="s">
        <v>136</v>
      </c>
      <c r="F846" s="160" t="e">
        <f t="shared" si="30"/>
        <v>#REF!</v>
      </c>
      <c r="G846" s="160"/>
    </row>
    <row r="847" spans="1:7" ht="21.75" customHeight="1">
      <c r="A847" s="159" t="s">
        <v>137</v>
      </c>
      <c r="B847" s="160" t="e">
        <f>#REF!</f>
        <v>#REF!</v>
      </c>
      <c r="C847" s="159"/>
      <c r="D847" s="161"/>
      <c r="E847" s="159" t="s">
        <v>137</v>
      </c>
      <c r="F847" s="160" t="e">
        <f t="shared" si="30"/>
        <v>#REF!</v>
      </c>
      <c r="G847" s="160"/>
    </row>
    <row r="848" spans="1:7" ht="21.75" customHeight="1">
      <c r="A848" s="159" t="s">
        <v>138</v>
      </c>
      <c r="B848" s="160" t="e">
        <f>#REF!</f>
        <v>#REF!</v>
      </c>
      <c r="C848" s="159"/>
      <c r="D848" s="161"/>
      <c r="E848" s="159" t="s">
        <v>138</v>
      </c>
      <c r="F848" s="160" t="e">
        <f t="shared" si="30"/>
        <v>#REF!</v>
      </c>
      <c r="G848" s="160"/>
    </row>
    <row r="849" spans="1:7" ht="21.75" customHeight="1">
      <c r="A849" s="159" t="s">
        <v>153</v>
      </c>
      <c r="B849" s="160" t="e">
        <f>#REF!</f>
        <v>#REF!</v>
      </c>
      <c r="C849" s="159"/>
      <c r="D849" s="161"/>
      <c r="E849" s="159" t="s">
        <v>153</v>
      </c>
      <c r="F849" s="160" t="e">
        <f t="shared" si="30"/>
        <v>#REF!</v>
      </c>
      <c r="G849" s="160"/>
    </row>
    <row r="850" spans="1:7" ht="21.75" customHeight="1">
      <c r="A850" s="159" t="s">
        <v>154</v>
      </c>
      <c r="B850" s="160" t="e">
        <f>#REF!</f>
        <v>#REF!</v>
      </c>
      <c r="C850" s="159"/>
      <c r="D850" s="161"/>
      <c r="E850" s="159" t="s">
        <v>154</v>
      </c>
      <c r="F850" s="160" t="e">
        <f t="shared" si="30"/>
        <v>#REF!</v>
      </c>
      <c r="G850" s="160"/>
    </row>
    <row r="851" spans="1:7" ht="21.75" customHeight="1">
      <c r="A851" s="159" t="s">
        <v>139</v>
      </c>
      <c r="B851" s="160" t="e">
        <f>#REF!</f>
        <v>#REF!</v>
      </c>
      <c r="C851" s="159"/>
      <c r="D851" s="161"/>
      <c r="E851" s="159" t="s">
        <v>139</v>
      </c>
      <c r="F851" s="160" t="e">
        <f t="shared" si="30"/>
        <v>#REF!</v>
      </c>
      <c r="G851" s="160"/>
    </row>
    <row r="852" spans="1:7" ht="21.75" customHeight="1">
      <c r="A852" s="159" t="s">
        <v>149</v>
      </c>
      <c r="B852" s="160" t="e">
        <f>#REF!</f>
        <v>#REF!</v>
      </c>
      <c r="C852" s="159"/>
      <c r="D852" s="161"/>
      <c r="E852" s="159" t="s">
        <v>149</v>
      </c>
      <c r="F852" s="160" t="e">
        <f t="shared" si="30"/>
        <v>#REF!</v>
      </c>
      <c r="G852" s="160"/>
    </row>
    <row r="853" spans="1:7" ht="21.75" customHeight="1">
      <c r="A853" s="159" t="s">
        <v>155</v>
      </c>
      <c r="B853" s="160" t="e">
        <f>#REF!</f>
        <v>#REF!</v>
      </c>
      <c r="C853" s="159"/>
      <c r="D853" s="161"/>
      <c r="E853" s="159" t="s">
        <v>155</v>
      </c>
      <c r="F853" s="160" t="e">
        <f t="shared" si="30"/>
        <v>#REF!</v>
      </c>
      <c r="G853" s="160"/>
    </row>
    <row r="854" spans="1:7" ht="21.75" customHeight="1">
      <c r="A854" s="159" t="s">
        <v>156</v>
      </c>
      <c r="B854" s="160" t="e">
        <f>#REF!</f>
        <v>#REF!</v>
      </c>
      <c r="C854" s="159"/>
      <c r="D854" s="161"/>
      <c r="E854" s="159" t="s">
        <v>156</v>
      </c>
      <c r="F854" s="160" t="e">
        <f t="shared" si="30"/>
        <v>#REF!</v>
      </c>
      <c r="G854" s="160"/>
    </row>
    <row r="855" spans="1:7" ht="21.75" customHeight="1">
      <c r="A855" s="159" t="s">
        <v>157</v>
      </c>
      <c r="B855" s="160" t="e">
        <f>#REF!</f>
        <v>#REF!</v>
      </c>
      <c r="C855" s="159"/>
      <c r="D855" s="161"/>
      <c r="E855" s="159" t="s">
        <v>157</v>
      </c>
      <c r="F855" s="160" t="e">
        <f t="shared" si="30"/>
        <v>#REF!</v>
      </c>
      <c r="G855" s="160"/>
    </row>
    <row r="856" spans="1:7" ht="21.75" customHeight="1">
      <c r="A856" s="159" t="s">
        <v>158</v>
      </c>
      <c r="B856" s="160" t="e">
        <f>#REF!</f>
        <v>#REF!</v>
      </c>
      <c r="C856" s="159"/>
      <c r="D856" s="161"/>
      <c r="E856" s="159" t="s">
        <v>158</v>
      </c>
      <c r="F856" s="160" t="e">
        <f t="shared" si="30"/>
        <v>#REF!</v>
      </c>
      <c r="G856" s="160"/>
    </row>
    <row r="857" spans="1:7" ht="21.75" customHeight="1">
      <c r="A857" s="163" t="s">
        <v>110</v>
      </c>
      <c r="B857" s="160" t="e">
        <f>SUM(B830:B856)</f>
        <v>#REF!</v>
      </c>
      <c r="C857" s="163"/>
      <c r="E857" s="163" t="s">
        <v>110</v>
      </c>
      <c r="F857" s="160" t="e">
        <f>SUM(F830:F856)</f>
        <v>#REF!</v>
      </c>
      <c r="G857" s="157"/>
    </row>
    <row r="858" spans="1:7" ht="21.75" customHeight="1">
      <c r="F858" s="162"/>
    </row>
    <row r="859" spans="1:7" ht="24" customHeight="1">
      <c r="A859" s="672" t="s">
        <v>117</v>
      </c>
      <c r="B859" s="672"/>
      <c r="C859" s="672"/>
      <c r="D859" s="154"/>
      <c r="E859" s="672" t="s">
        <v>117</v>
      </c>
      <c r="F859" s="672"/>
      <c r="G859" s="672"/>
    </row>
    <row r="860" spans="1:7" ht="21.75" customHeight="1">
      <c r="A860" s="155"/>
      <c r="B860" s="156"/>
      <c r="C860" s="155"/>
      <c r="D860" s="155"/>
      <c r="E860" s="155"/>
      <c r="F860" s="156"/>
      <c r="G860" s="156"/>
    </row>
    <row r="861" spans="1:7" ht="21.75" customHeight="1">
      <c r="A861" s="155" t="s">
        <v>118</v>
      </c>
      <c r="B861" s="673">
        <f ca="1">$B825</f>
        <v>45896</v>
      </c>
      <c r="C861" s="673"/>
      <c r="D861" s="155"/>
      <c r="E861" s="155" t="s">
        <v>118</v>
      </c>
      <c r="F861" s="673">
        <f ca="1">B861</f>
        <v>45896</v>
      </c>
      <c r="G861" s="673"/>
    </row>
    <row r="862" spans="1:7" ht="21.75" customHeight="1">
      <c r="A862" s="155" t="s">
        <v>119</v>
      </c>
      <c r="B862" s="670" t="e">
        <f>#REF!</f>
        <v>#REF!</v>
      </c>
      <c r="C862" s="670"/>
      <c r="D862" s="155"/>
      <c r="E862" s="155" t="s">
        <v>119</v>
      </c>
      <c r="F862" s="670" t="e">
        <f>B862</f>
        <v>#REF!</v>
      </c>
      <c r="G862" s="670"/>
    </row>
    <row r="864" spans="1:7" ht="21.75" customHeight="1">
      <c r="A864" s="671" t="s">
        <v>120</v>
      </c>
      <c r="B864" s="671" t="s">
        <v>121</v>
      </c>
      <c r="C864" s="671"/>
      <c r="E864" s="671" t="s">
        <v>120</v>
      </c>
      <c r="F864" s="671" t="s">
        <v>121</v>
      </c>
      <c r="G864" s="671"/>
    </row>
    <row r="865" spans="1:7" ht="21.75" customHeight="1">
      <c r="A865" s="671"/>
      <c r="B865" s="158" t="s">
        <v>122</v>
      </c>
      <c r="C865" s="158" t="s">
        <v>123</v>
      </c>
      <c r="E865" s="671"/>
      <c r="F865" s="158" t="s">
        <v>122</v>
      </c>
      <c r="G865" s="158" t="s">
        <v>123</v>
      </c>
    </row>
    <row r="866" spans="1:7" ht="21.75" customHeight="1">
      <c r="A866" s="159" t="s">
        <v>124</v>
      </c>
      <c r="B866" s="160" t="e">
        <f>#REF!</f>
        <v>#REF!</v>
      </c>
      <c r="C866" s="159"/>
      <c r="D866" s="161"/>
      <c r="E866" s="159" t="s">
        <v>124</v>
      </c>
      <c r="F866" s="160" t="e">
        <f t="shared" ref="F866:F892" si="31">B866</f>
        <v>#REF!</v>
      </c>
      <c r="G866" s="160"/>
    </row>
    <row r="867" spans="1:7" ht="21.75" customHeight="1">
      <c r="A867" s="159" t="s">
        <v>125</v>
      </c>
      <c r="B867" s="160" t="e">
        <f>#REF!</f>
        <v>#REF!</v>
      </c>
      <c r="C867" s="159"/>
      <c r="D867" s="161"/>
      <c r="E867" s="159" t="s">
        <v>125</v>
      </c>
      <c r="F867" s="160" t="e">
        <f t="shared" si="31"/>
        <v>#REF!</v>
      </c>
      <c r="G867" s="160"/>
    </row>
    <row r="868" spans="1:7" ht="21.75" customHeight="1">
      <c r="A868" s="159" t="s">
        <v>142</v>
      </c>
      <c r="B868" s="160" t="e">
        <f>#REF!</f>
        <v>#REF!</v>
      </c>
      <c r="C868" s="159"/>
      <c r="D868" s="161"/>
      <c r="E868" s="159" t="s">
        <v>142</v>
      </c>
      <c r="F868" s="160" t="e">
        <f t="shared" si="31"/>
        <v>#REF!</v>
      </c>
      <c r="G868" s="160"/>
    </row>
    <row r="869" spans="1:7" ht="21.75" customHeight="1">
      <c r="A869" s="159" t="s">
        <v>126</v>
      </c>
      <c r="B869" s="160" t="e">
        <f>#REF!</f>
        <v>#REF!</v>
      </c>
      <c r="C869" s="159"/>
      <c r="D869" s="161"/>
      <c r="E869" s="159" t="s">
        <v>126</v>
      </c>
      <c r="F869" s="160" t="e">
        <f t="shared" si="31"/>
        <v>#REF!</v>
      </c>
      <c r="G869" s="160"/>
    </row>
    <row r="870" spans="1:7" ht="21.75" customHeight="1">
      <c r="A870" s="159" t="s">
        <v>127</v>
      </c>
      <c r="B870" s="160" t="e">
        <f>#REF!</f>
        <v>#REF!</v>
      </c>
      <c r="C870" s="159"/>
      <c r="D870" s="161"/>
      <c r="E870" s="159" t="s">
        <v>127</v>
      </c>
      <c r="F870" s="160" t="e">
        <f t="shared" si="31"/>
        <v>#REF!</v>
      </c>
      <c r="G870" s="160"/>
    </row>
    <row r="871" spans="1:7" ht="21.75" customHeight="1">
      <c r="A871" s="159" t="s">
        <v>128</v>
      </c>
      <c r="B871" s="160" t="e">
        <f>#REF!</f>
        <v>#REF!</v>
      </c>
      <c r="C871" s="159"/>
      <c r="D871" s="161"/>
      <c r="E871" s="159" t="s">
        <v>128</v>
      </c>
      <c r="F871" s="160" t="e">
        <f t="shared" si="31"/>
        <v>#REF!</v>
      </c>
      <c r="G871" s="160"/>
    </row>
    <row r="872" spans="1:7" ht="21.75" customHeight="1">
      <c r="A872" s="159" t="s">
        <v>129</v>
      </c>
      <c r="B872" s="160" t="e">
        <f>#REF!</f>
        <v>#REF!</v>
      </c>
      <c r="C872" s="159"/>
      <c r="D872" s="161"/>
      <c r="E872" s="159" t="s">
        <v>129</v>
      </c>
      <c r="F872" s="160" t="e">
        <f t="shared" si="31"/>
        <v>#REF!</v>
      </c>
      <c r="G872" s="160"/>
    </row>
    <row r="873" spans="1:7" ht="21.75" customHeight="1">
      <c r="A873" s="159" t="s">
        <v>130</v>
      </c>
      <c r="B873" s="160" t="e">
        <f>#REF!</f>
        <v>#REF!</v>
      </c>
      <c r="C873" s="159"/>
      <c r="D873" s="161"/>
      <c r="E873" s="159" t="s">
        <v>130</v>
      </c>
      <c r="F873" s="160" t="e">
        <f t="shared" si="31"/>
        <v>#REF!</v>
      </c>
      <c r="G873" s="160"/>
    </row>
    <row r="874" spans="1:7" ht="21.75" customHeight="1">
      <c r="A874" s="159" t="s">
        <v>131</v>
      </c>
      <c r="B874" s="160" t="e">
        <f>#REF!</f>
        <v>#REF!</v>
      </c>
      <c r="C874" s="159"/>
      <c r="D874" s="161"/>
      <c r="E874" s="159" t="s">
        <v>131</v>
      </c>
      <c r="F874" s="160" t="e">
        <f t="shared" si="31"/>
        <v>#REF!</v>
      </c>
      <c r="G874" s="160"/>
    </row>
    <row r="875" spans="1:7" ht="21.75" customHeight="1">
      <c r="A875" s="159" t="s">
        <v>132</v>
      </c>
      <c r="B875" s="160" t="e">
        <f>#REF!</f>
        <v>#REF!</v>
      </c>
      <c r="C875" s="159"/>
      <c r="D875" s="161"/>
      <c r="E875" s="159" t="s">
        <v>132</v>
      </c>
      <c r="F875" s="160" t="e">
        <f t="shared" si="31"/>
        <v>#REF!</v>
      </c>
      <c r="G875" s="160"/>
    </row>
    <row r="876" spans="1:7" ht="21.75" customHeight="1">
      <c r="A876" s="159" t="s">
        <v>133</v>
      </c>
      <c r="B876" s="160" t="e">
        <f>#REF!</f>
        <v>#REF!</v>
      </c>
      <c r="C876" s="159"/>
      <c r="D876" s="161"/>
      <c r="E876" s="159" t="s">
        <v>133</v>
      </c>
      <c r="F876" s="160" t="e">
        <f t="shared" si="31"/>
        <v>#REF!</v>
      </c>
      <c r="G876" s="160"/>
    </row>
    <row r="877" spans="1:7" ht="21.75" customHeight="1">
      <c r="A877" s="159" t="s">
        <v>134</v>
      </c>
      <c r="B877" s="160" t="e">
        <f>#REF!</f>
        <v>#REF!</v>
      </c>
      <c r="C877" s="159"/>
      <c r="D877" s="161"/>
      <c r="E877" s="159" t="s">
        <v>134</v>
      </c>
      <c r="F877" s="160" t="e">
        <f t="shared" si="31"/>
        <v>#REF!</v>
      </c>
      <c r="G877" s="160"/>
    </row>
    <row r="878" spans="1:7" ht="21.75" customHeight="1">
      <c r="A878" s="159" t="s">
        <v>152</v>
      </c>
      <c r="B878" s="160" t="e">
        <f>#REF!</f>
        <v>#REF!</v>
      </c>
      <c r="C878" s="159"/>
      <c r="D878" s="161"/>
      <c r="E878" s="159" t="str">
        <f>A878</f>
        <v>Petit Ep. Cannebe 500g</v>
      </c>
      <c r="F878" s="160" t="e">
        <f t="shared" si="31"/>
        <v>#REF!</v>
      </c>
      <c r="G878" s="160"/>
    </row>
    <row r="879" spans="1:7" ht="21.75" customHeight="1">
      <c r="A879" s="159" t="s">
        <v>150</v>
      </c>
      <c r="B879" s="160" t="e">
        <f>#REF!</f>
        <v>#REF!</v>
      </c>
      <c r="C879" s="159"/>
      <c r="D879" s="161"/>
      <c r="E879" s="159" t="s">
        <v>150</v>
      </c>
      <c r="F879" s="160" t="e">
        <f t="shared" si="31"/>
        <v>#REF!</v>
      </c>
      <c r="G879" s="160"/>
    </row>
    <row r="880" spans="1:7" ht="21.75" customHeight="1">
      <c r="A880" s="159" t="s">
        <v>151</v>
      </c>
      <c r="B880" s="160" t="e">
        <f>#REF!</f>
        <v>#REF!</v>
      </c>
      <c r="C880" s="159"/>
      <c r="D880" s="161"/>
      <c r="E880" s="159" t="s">
        <v>151</v>
      </c>
      <c r="F880" s="160" t="e">
        <f t="shared" si="31"/>
        <v>#REF!</v>
      </c>
      <c r="G880" s="160"/>
    </row>
    <row r="881" spans="1:7" ht="21.75" customHeight="1">
      <c r="A881" s="159" t="s">
        <v>135</v>
      </c>
      <c r="B881" s="160" t="e">
        <f>#REF!</f>
        <v>#REF!</v>
      </c>
      <c r="C881" s="159"/>
      <c r="D881" s="161"/>
      <c r="E881" s="159" t="s">
        <v>135</v>
      </c>
      <c r="F881" s="160" t="e">
        <f t="shared" si="31"/>
        <v>#REF!</v>
      </c>
      <c r="G881" s="160"/>
    </row>
    <row r="882" spans="1:7" ht="21.75" customHeight="1">
      <c r="A882" s="159" t="s">
        <v>136</v>
      </c>
      <c r="B882" s="160" t="e">
        <f>#REF!</f>
        <v>#REF!</v>
      </c>
      <c r="C882" s="159"/>
      <c r="D882" s="161"/>
      <c r="E882" s="159" t="s">
        <v>136</v>
      </c>
      <c r="F882" s="160" t="e">
        <f t="shared" si="31"/>
        <v>#REF!</v>
      </c>
      <c r="G882" s="160"/>
    </row>
    <row r="883" spans="1:7" ht="21.75" customHeight="1">
      <c r="A883" s="159" t="s">
        <v>137</v>
      </c>
      <c r="B883" s="160" t="e">
        <f>#REF!</f>
        <v>#REF!</v>
      </c>
      <c r="C883" s="159"/>
      <c r="D883" s="161"/>
      <c r="E883" s="159" t="s">
        <v>137</v>
      </c>
      <c r="F883" s="160" t="e">
        <f t="shared" si="31"/>
        <v>#REF!</v>
      </c>
      <c r="G883" s="160"/>
    </row>
    <row r="884" spans="1:7" ht="21.75" customHeight="1">
      <c r="A884" s="159" t="s">
        <v>138</v>
      </c>
      <c r="B884" s="160" t="e">
        <f>#REF!</f>
        <v>#REF!</v>
      </c>
      <c r="C884" s="159"/>
      <c r="D884" s="161"/>
      <c r="E884" s="159" t="s">
        <v>138</v>
      </c>
      <c r="F884" s="160" t="e">
        <f t="shared" si="31"/>
        <v>#REF!</v>
      </c>
      <c r="G884" s="160"/>
    </row>
    <row r="885" spans="1:7" ht="21.75" customHeight="1">
      <c r="A885" s="159" t="s">
        <v>153</v>
      </c>
      <c r="B885" s="160" t="e">
        <f>#REF!</f>
        <v>#REF!</v>
      </c>
      <c r="C885" s="159"/>
      <c r="D885" s="161"/>
      <c r="E885" s="159" t="s">
        <v>153</v>
      </c>
      <c r="F885" s="160" t="e">
        <f t="shared" si="31"/>
        <v>#REF!</v>
      </c>
      <c r="G885" s="160"/>
    </row>
    <row r="886" spans="1:7" ht="21.75" customHeight="1">
      <c r="A886" s="159" t="s">
        <v>154</v>
      </c>
      <c r="B886" s="160" t="e">
        <f>#REF!</f>
        <v>#REF!</v>
      </c>
      <c r="C886" s="159"/>
      <c r="D886" s="161"/>
      <c r="E886" s="159" t="s">
        <v>154</v>
      </c>
      <c r="F886" s="160" t="e">
        <f t="shared" si="31"/>
        <v>#REF!</v>
      </c>
      <c r="G886" s="160"/>
    </row>
    <row r="887" spans="1:7" ht="21.75" customHeight="1">
      <c r="A887" s="159" t="s">
        <v>139</v>
      </c>
      <c r="B887" s="160" t="e">
        <f>#REF!</f>
        <v>#REF!</v>
      </c>
      <c r="C887" s="159"/>
      <c r="D887" s="161"/>
      <c r="E887" s="159" t="s">
        <v>139</v>
      </c>
      <c r="F887" s="160" t="e">
        <f t="shared" si="31"/>
        <v>#REF!</v>
      </c>
      <c r="G887" s="160"/>
    </row>
    <row r="888" spans="1:7" ht="21.75" customHeight="1">
      <c r="A888" s="159" t="s">
        <v>149</v>
      </c>
      <c r="B888" s="160" t="e">
        <f>#REF!</f>
        <v>#REF!</v>
      </c>
      <c r="C888" s="159"/>
      <c r="D888" s="161"/>
      <c r="E888" s="159" t="s">
        <v>149</v>
      </c>
      <c r="F888" s="160" t="e">
        <f t="shared" si="31"/>
        <v>#REF!</v>
      </c>
      <c r="G888" s="160"/>
    </row>
    <row r="889" spans="1:7" ht="21.75" customHeight="1">
      <c r="A889" s="159" t="s">
        <v>155</v>
      </c>
      <c r="B889" s="160" t="e">
        <f>#REF!</f>
        <v>#REF!</v>
      </c>
      <c r="C889" s="159"/>
      <c r="D889" s="161"/>
      <c r="E889" s="159" t="s">
        <v>155</v>
      </c>
      <c r="F889" s="160" t="e">
        <f t="shared" si="31"/>
        <v>#REF!</v>
      </c>
      <c r="G889" s="160"/>
    </row>
    <row r="890" spans="1:7" ht="21.75" customHeight="1">
      <c r="A890" s="159" t="s">
        <v>156</v>
      </c>
      <c r="B890" s="160" t="e">
        <f>#REF!</f>
        <v>#REF!</v>
      </c>
      <c r="C890" s="159"/>
      <c r="D890" s="161"/>
      <c r="E890" s="159" t="s">
        <v>156</v>
      </c>
      <c r="F890" s="160" t="e">
        <f t="shared" si="31"/>
        <v>#REF!</v>
      </c>
      <c r="G890" s="160"/>
    </row>
    <row r="891" spans="1:7" ht="21.75" customHeight="1">
      <c r="A891" s="159" t="s">
        <v>157</v>
      </c>
      <c r="B891" s="160" t="e">
        <f>#REF!</f>
        <v>#REF!</v>
      </c>
      <c r="C891" s="159"/>
      <c r="D891" s="161"/>
      <c r="E891" s="159" t="s">
        <v>157</v>
      </c>
      <c r="F891" s="160" t="e">
        <f t="shared" si="31"/>
        <v>#REF!</v>
      </c>
      <c r="G891" s="160"/>
    </row>
    <row r="892" spans="1:7" ht="21.75" customHeight="1">
      <c r="A892" s="159" t="s">
        <v>158</v>
      </c>
      <c r="B892" s="160" t="e">
        <f>#REF!</f>
        <v>#REF!</v>
      </c>
      <c r="C892" s="159"/>
      <c r="D892" s="161"/>
      <c r="E892" s="159" t="s">
        <v>158</v>
      </c>
      <c r="F892" s="160" t="e">
        <f t="shared" si="31"/>
        <v>#REF!</v>
      </c>
      <c r="G892" s="160"/>
    </row>
    <row r="893" spans="1:7" ht="21.75" customHeight="1">
      <c r="A893" s="163" t="s">
        <v>110</v>
      </c>
      <c r="B893" s="160" t="e">
        <f>SUM(B866:B892)</f>
        <v>#REF!</v>
      </c>
      <c r="C893" s="163"/>
      <c r="E893" s="163" t="s">
        <v>110</v>
      </c>
      <c r="F893" s="160" t="e">
        <f>SUM(F866:F892)</f>
        <v>#REF!</v>
      </c>
      <c r="G893" s="157"/>
    </row>
    <row r="894" spans="1:7" ht="21.75" customHeight="1">
      <c r="B894" s="162"/>
      <c r="F894" s="162"/>
    </row>
    <row r="895" spans="1:7" ht="24" customHeight="1">
      <c r="A895" s="672" t="s">
        <v>117</v>
      </c>
      <c r="B895" s="672"/>
      <c r="C895" s="672"/>
      <c r="D895" s="154"/>
      <c r="E895" s="672" t="s">
        <v>117</v>
      </c>
      <c r="F895" s="672"/>
      <c r="G895" s="672"/>
    </row>
    <row r="896" spans="1:7" ht="21.75" customHeight="1">
      <c r="A896" s="155"/>
      <c r="B896" s="156"/>
      <c r="C896" s="155"/>
      <c r="D896" s="155"/>
      <c r="E896" s="155"/>
      <c r="F896" s="156"/>
      <c r="G896" s="156"/>
    </row>
    <row r="897" spans="1:7" ht="21.75" customHeight="1">
      <c r="A897" s="155" t="s">
        <v>118</v>
      </c>
      <c r="B897" s="673">
        <f ca="1">$B861</f>
        <v>45896</v>
      </c>
      <c r="C897" s="673"/>
      <c r="D897" s="155"/>
      <c r="E897" s="155" t="s">
        <v>118</v>
      </c>
      <c r="F897" s="673">
        <f ca="1">B897</f>
        <v>45896</v>
      </c>
      <c r="G897" s="673"/>
    </row>
    <row r="898" spans="1:7" ht="21.75" customHeight="1">
      <c r="A898" s="155" t="s">
        <v>119</v>
      </c>
      <c r="B898" s="670" t="e">
        <f>#REF!</f>
        <v>#REF!</v>
      </c>
      <c r="C898" s="670"/>
      <c r="D898" s="155"/>
      <c r="E898" s="155" t="s">
        <v>119</v>
      </c>
      <c r="F898" s="670" t="e">
        <f>B898</f>
        <v>#REF!</v>
      </c>
      <c r="G898" s="670"/>
    </row>
    <row r="900" spans="1:7" ht="21.75" customHeight="1">
      <c r="A900" s="671" t="s">
        <v>120</v>
      </c>
      <c r="B900" s="671" t="s">
        <v>121</v>
      </c>
      <c r="C900" s="671"/>
      <c r="E900" s="671" t="s">
        <v>120</v>
      </c>
      <c r="F900" s="671" t="s">
        <v>121</v>
      </c>
      <c r="G900" s="671"/>
    </row>
    <row r="901" spans="1:7" ht="21.75" customHeight="1">
      <c r="A901" s="671"/>
      <c r="B901" s="158" t="s">
        <v>122</v>
      </c>
      <c r="C901" s="158" t="s">
        <v>123</v>
      </c>
      <c r="E901" s="671"/>
      <c r="F901" s="158" t="s">
        <v>122</v>
      </c>
      <c r="G901" s="158" t="s">
        <v>123</v>
      </c>
    </row>
    <row r="902" spans="1:7" ht="21.75" customHeight="1">
      <c r="A902" s="159" t="s">
        <v>124</v>
      </c>
      <c r="B902" s="160" t="e">
        <f>#REF!</f>
        <v>#REF!</v>
      </c>
      <c r="C902" s="159"/>
      <c r="D902" s="161"/>
      <c r="E902" s="159" t="s">
        <v>124</v>
      </c>
      <c r="F902" s="160" t="e">
        <f t="shared" ref="F902:F928" si="32">B902</f>
        <v>#REF!</v>
      </c>
      <c r="G902" s="160"/>
    </row>
    <row r="903" spans="1:7" ht="21.75" customHeight="1">
      <c r="A903" s="159" t="s">
        <v>125</v>
      </c>
      <c r="B903" s="160" t="e">
        <f>#REF!</f>
        <v>#REF!</v>
      </c>
      <c r="C903" s="159"/>
      <c r="D903" s="161"/>
      <c r="E903" s="159" t="s">
        <v>125</v>
      </c>
      <c r="F903" s="160" t="e">
        <f t="shared" si="32"/>
        <v>#REF!</v>
      </c>
      <c r="G903" s="160"/>
    </row>
    <row r="904" spans="1:7" ht="21.75" customHeight="1">
      <c r="A904" s="159" t="s">
        <v>142</v>
      </c>
      <c r="B904" s="160" t="e">
        <f>#REF!</f>
        <v>#REF!</v>
      </c>
      <c r="C904" s="159"/>
      <c r="D904" s="161"/>
      <c r="E904" s="159" t="s">
        <v>142</v>
      </c>
      <c r="F904" s="160" t="e">
        <f t="shared" si="32"/>
        <v>#REF!</v>
      </c>
      <c r="G904" s="160"/>
    </row>
    <row r="905" spans="1:7" ht="21.75" customHeight="1">
      <c r="A905" s="159" t="s">
        <v>126</v>
      </c>
      <c r="B905" s="160" t="e">
        <f>#REF!</f>
        <v>#REF!</v>
      </c>
      <c r="C905" s="159"/>
      <c r="D905" s="161"/>
      <c r="E905" s="159" t="s">
        <v>126</v>
      </c>
      <c r="F905" s="160" t="e">
        <f t="shared" si="32"/>
        <v>#REF!</v>
      </c>
      <c r="G905" s="160"/>
    </row>
    <row r="906" spans="1:7" ht="21.75" customHeight="1">
      <c r="A906" s="159" t="s">
        <v>127</v>
      </c>
      <c r="B906" s="160" t="e">
        <f>#REF!</f>
        <v>#REF!</v>
      </c>
      <c r="C906" s="159"/>
      <c r="D906" s="161"/>
      <c r="E906" s="159" t="s">
        <v>127</v>
      </c>
      <c r="F906" s="160" t="e">
        <f t="shared" si="32"/>
        <v>#REF!</v>
      </c>
      <c r="G906" s="160"/>
    </row>
    <row r="907" spans="1:7" ht="21.75" customHeight="1">
      <c r="A907" s="159" t="s">
        <v>128</v>
      </c>
      <c r="B907" s="160" t="e">
        <f>#REF!</f>
        <v>#REF!</v>
      </c>
      <c r="C907" s="159"/>
      <c r="D907" s="161"/>
      <c r="E907" s="159" t="s">
        <v>128</v>
      </c>
      <c r="F907" s="160" t="e">
        <f t="shared" si="32"/>
        <v>#REF!</v>
      </c>
      <c r="G907" s="160"/>
    </row>
    <row r="908" spans="1:7" ht="21.75" customHeight="1">
      <c r="A908" s="159" t="s">
        <v>129</v>
      </c>
      <c r="B908" s="160" t="e">
        <f>#REF!</f>
        <v>#REF!</v>
      </c>
      <c r="C908" s="159"/>
      <c r="D908" s="161"/>
      <c r="E908" s="159" t="s">
        <v>129</v>
      </c>
      <c r="F908" s="160" t="e">
        <f t="shared" si="32"/>
        <v>#REF!</v>
      </c>
      <c r="G908" s="160"/>
    </row>
    <row r="909" spans="1:7" ht="21.75" customHeight="1">
      <c r="A909" s="159" t="s">
        <v>130</v>
      </c>
      <c r="B909" s="160" t="e">
        <f>#REF!</f>
        <v>#REF!</v>
      </c>
      <c r="C909" s="159"/>
      <c r="D909" s="161"/>
      <c r="E909" s="159" t="s">
        <v>130</v>
      </c>
      <c r="F909" s="160" t="e">
        <f t="shared" si="32"/>
        <v>#REF!</v>
      </c>
      <c r="G909" s="160"/>
    </row>
    <row r="910" spans="1:7" ht="21.75" customHeight="1">
      <c r="A910" s="159" t="s">
        <v>131</v>
      </c>
      <c r="B910" s="160" t="e">
        <f>#REF!</f>
        <v>#REF!</v>
      </c>
      <c r="C910" s="159"/>
      <c r="D910" s="161"/>
      <c r="E910" s="159" t="s">
        <v>131</v>
      </c>
      <c r="F910" s="160" t="e">
        <f t="shared" si="32"/>
        <v>#REF!</v>
      </c>
      <c r="G910" s="160"/>
    </row>
    <row r="911" spans="1:7" ht="21.75" customHeight="1">
      <c r="A911" s="159" t="s">
        <v>132</v>
      </c>
      <c r="B911" s="160" t="e">
        <f>#REF!</f>
        <v>#REF!</v>
      </c>
      <c r="C911" s="159"/>
      <c r="D911" s="161"/>
      <c r="E911" s="159" t="s">
        <v>132</v>
      </c>
      <c r="F911" s="160" t="e">
        <f t="shared" si="32"/>
        <v>#REF!</v>
      </c>
      <c r="G911" s="160"/>
    </row>
    <row r="912" spans="1:7" ht="21.75" customHeight="1">
      <c r="A912" s="159" t="s">
        <v>133</v>
      </c>
      <c r="B912" s="160" t="e">
        <f>#REF!</f>
        <v>#REF!</v>
      </c>
      <c r="C912" s="159"/>
      <c r="D912" s="161"/>
      <c r="E912" s="159" t="s">
        <v>133</v>
      </c>
      <c r="F912" s="160" t="e">
        <f t="shared" si="32"/>
        <v>#REF!</v>
      </c>
      <c r="G912" s="160"/>
    </row>
    <row r="913" spans="1:7" ht="21.75" customHeight="1">
      <c r="A913" s="159" t="s">
        <v>134</v>
      </c>
      <c r="B913" s="160" t="e">
        <f>#REF!</f>
        <v>#REF!</v>
      </c>
      <c r="C913" s="159"/>
      <c r="D913" s="161"/>
      <c r="E913" s="159" t="s">
        <v>134</v>
      </c>
      <c r="F913" s="160" t="e">
        <f t="shared" si="32"/>
        <v>#REF!</v>
      </c>
      <c r="G913" s="160"/>
    </row>
    <row r="914" spans="1:7" ht="21.75" customHeight="1">
      <c r="A914" s="159" t="s">
        <v>152</v>
      </c>
      <c r="B914" s="160" t="e">
        <f>#REF!</f>
        <v>#REF!</v>
      </c>
      <c r="C914" s="159"/>
      <c r="D914" s="161"/>
      <c r="E914" s="159" t="str">
        <f>A914</f>
        <v>Petit Ep. Cannebe 500g</v>
      </c>
      <c r="F914" s="160" t="e">
        <f t="shared" si="32"/>
        <v>#REF!</v>
      </c>
      <c r="G914" s="160"/>
    </row>
    <row r="915" spans="1:7" ht="21.75" customHeight="1">
      <c r="A915" s="159" t="s">
        <v>150</v>
      </c>
      <c r="B915" s="160" t="e">
        <f>#REF!</f>
        <v>#REF!</v>
      </c>
      <c r="C915" s="159"/>
      <c r="D915" s="161"/>
      <c r="E915" s="159" t="s">
        <v>150</v>
      </c>
      <c r="F915" s="160" t="e">
        <f t="shared" si="32"/>
        <v>#REF!</v>
      </c>
      <c r="G915" s="160"/>
    </row>
    <row r="916" spans="1:7" ht="21.75" customHeight="1">
      <c r="A916" s="159" t="s">
        <v>151</v>
      </c>
      <c r="B916" s="160" t="e">
        <f>#REF!</f>
        <v>#REF!</v>
      </c>
      <c r="C916" s="159"/>
      <c r="D916" s="161"/>
      <c r="E916" s="159" t="s">
        <v>151</v>
      </c>
      <c r="F916" s="160" t="e">
        <f t="shared" si="32"/>
        <v>#REF!</v>
      </c>
      <c r="G916" s="160"/>
    </row>
    <row r="917" spans="1:7" ht="21.75" customHeight="1">
      <c r="A917" s="159" t="s">
        <v>135</v>
      </c>
      <c r="B917" s="160" t="e">
        <f>#REF!</f>
        <v>#REF!</v>
      </c>
      <c r="C917" s="159"/>
      <c r="D917" s="161"/>
      <c r="E917" s="159" t="s">
        <v>135</v>
      </c>
      <c r="F917" s="160" t="e">
        <f t="shared" si="32"/>
        <v>#REF!</v>
      </c>
      <c r="G917" s="160"/>
    </row>
    <row r="918" spans="1:7" ht="21.75" customHeight="1">
      <c r="A918" s="159" t="s">
        <v>136</v>
      </c>
      <c r="B918" s="160" t="e">
        <f>#REF!</f>
        <v>#REF!</v>
      </c>
      <c r="C918" s="159"/>
      <c r="D918" s="161"/>
      <c r="E918" s="159" t="s">
        <v>136</v>
      </c>
      <c r="F918" s="160" t="e">
        <f t="shared" si="32"/>
        <v>#REF!</v>
      </c>
      <c r="G918" s="160"/>
    </row>
    <row r="919" spans="1:7" ht="21.75" customHeight="1">
      <c r="A919" s="159" t="s">
        <v>137</v>
      </c>
      <c r="B919" s="160" t="e">
        <f>#REF!</f>
        <v>#REF!</v>
      </c>
      <c r="C919" s="159"/>
      <c r="D919" s="161"/>
      <c r="E919" s="159" t="s">
        <v>137</v>
      </c>
      <c r="F919" s="160" t="e">
        <f t="shared" si="32"/>
        <v>#REF!</v>
      </c>
      <c r="G919" s="160"/>
    </row>
    <row r="920" spans="1:7" ht="21.75" customHeight="1">
      <c r="A920" s="159" t="s">
        <v>138</v>
      </c>
      <c r="B920" s="160" t="e">
        <f>#REF!</f>
        <v>#REF!</v>
      </c>
      <c r="C920" s="159"/>
      <c r="D920" s="161"/>
      <c r="E920" s="159" t="s">
        <v>138</v>
      </c>
      <c r="F920" s="160" t="e">
        <f t="shared" si="32"/>
        <v>#REF!</v>
      </c>
      <c r="G920" s="160"/>
    </row>
    <row r="921" spans="1:7" ht="21.75" customHeight="1">
      <c r="A921" s="159" t="s">
        <v>153</v>
      </c>
      <c r="B921" s="160" t="e">
        <f>#REF!</f>
        <v>#REF!</v>
      </c>
      <c r="C921" s="159"/>
      <c r="D921" s="161"/>
      <c r="E921" s="159" t="s">
        <v>153</v>
      </c>
      <c r="F921" s="160" t="e">
        <f t="shared" si="32"/>
        <v>#REF!</v>
      </c>
      <c r="G921" s="160"/>
    </row>
    <row r="922" spans="1:7" ht="21.75" customHeight="1">
      <c r="A922" s="159" t="s">
        <v>154</v>
      </c>
      <c r="B922" s="160" t="e">
        <f>#REF!</f>
        <v>#REF!</v>
      </c>
      <c r="C922" s="159"/>
      <c r="D922" s="161"/>
      <c r="E922" s="159" t="s">
        <v>154</v>
      </c>
      <c r="F922" s="160" t="e">
        <f t="shared" si="32"/>
        <v>#REF!</v>
      </c>
      <c r="G922" s="160"/>
    </row>
    <row r="923" spans="1:7" ht="21.75" customHeight="1">
      <c r="A923" s="159" t="s">
        <v>139</v>
      </c>
      <c r="B923" s="160" t="e">
        <f>#REF!</f>
        <v>#REF!</v>
      </c>
      <c r="C923" s="159"/>
      <c r="D923" s="161"/>
      <c r="E923" s="159" t="s">
        <v>139</v>
      </c>
      <c r="F923" s="160" t="e">
        <f t="shared" si="32"/>
        <v>#REF!</v>
      </c>
      <c r="G923" s="160"/>
    </row>
    <row r="924" spans="1:7" ht="21.75" customHeight="1">
      <c r="A924" s="159" t="s">
        <v>149</v>
      </c>
      <c r="B924" s="160" t="e">
        <f>#REF!</f>
        <v>#REF!</v>
      </c>
      <c r="C924" s="159"/>
      <c r="D924" s="161"/>
      <c r="E924" s="159" t="s">
        <v>149</v>
      </c>
      <c r="F924" s="160" t="e">
        <f t="shared" si="32"/>
        <v>#REF!</v>
      </c>
      <c r="G924" s="160"/>
    </row>
    <row r="925" spans="1:7" ht="21.75" customHeight="1">
      <c r="A925" s="159" t="s">
        <v>155</v>
      </c>
      <c r="B925" s="160" t="e">
        <f>#REF!</f>
        <v>#REF!</v>
      </c>
      <c r="C925" s="159"/>
      <c r="D925" s="161"/>
      <c r="E925" s="159" t="s">
        <v>155</v>
      </c>
      <c r="F925" s="160" t="e">
        <f t="shared" si="32"/>
        <v>#REF!</v>
      </c>
      <c r="G925" s="160"/>
    </row>
    <row r="926" spans="1:7" ht="21.75" customHeight="1">
      <c r="A926" s="159" t="s">
        <v>156</v>
      </c>
      <c r="B926" s="160" t="e">
        <f>#REF!</f>
        <v>#REF!</v>
      </c>
      <c r="C926" s="159"/>
      <c r="D926" s="161"/>
      <c r="E926" s="159" t="s">
        <v>156</v>
      </c>
      <c r="F926" s="160" t="e">
        <f t="shared" si="32"/>
        <v>#REF!</v>
      </c>
      <c r="G926" s="160"/>
    </row>
    <row r="927" spans="1:7" ht="21.75" customHeight="1">
      <c r="A927" s="159" t="s">
        <v>157</v>
      </c>
      <c r="B927" s="160" t="e">
        <f>#REF!</f>
        <v>#REF!</v>
      </c>
      <c r="C927" s="159"/>
      <c r="D927" s="161"/>
      <c r="E927" s="159" t="s">
        <v>157</v>
      </c>
      <c r="F927" s="160" t="e">
        <f t="shared" si="32"/>
        <v>#REF!</v>
      </c>
      <c r="G927" s="160"/>
    </row>
    <row r="928" spans="1:7" ht="21.75" customHeight="1">
      <c r="A928" s="159" t="s">
        <v>158</v>
      </c>
      <c r="B928" s="160" t="e">
        <f>#REF!</f>
        <v>#REF!</v>
      </c>
      <c r="C928" s="159"/>
      <c r="D928" s="161"/>
      <c r="E928" s="159" t="s">
        <v>158</v>
      </c>
      <c r="F928" s="160" t="e">
        <f t="shared" si="32"/>
        <v>#REF!</v>
      </c>
      <c r="G928" s="160"/>
    </row>
    <row r="929" spans="1:7" ht="21.75" customHeight="1">
      <c r="A929" s="163" t="s">
        <v>110</v>
      </c>
      <c r="B929" s="160" t="e">
        <f>SUM(B902:B928)</f>
        <v>#REF!</v>
      </c>
      <c r="C929" s="163"/>
      <c r="E929" s="163" t="s">
        <v>110</v>
      </c>
      <c r="F929" s="160" t="e">
        <f>SUM(F902:F928)</f>
        <v>#REF!</v>
      </c>
      <c r="G929" s="157"/>
    </row>
    <row r="930" spans="1:7" ht="21.75" customHeight="1">
      <c r="F930" s="162"/>
    </row>
    <row r="931" spans="1:7" ht="24" customHeight="1">
      <c r="A931" s="672" t="s">
        <v>117</v>
      </c>
      <c r="B931" s="672"/>
      <c r="C931" s="672"/>
      <c r="D931" s="154"/>
      <c r="E931" s="672" t="s">
        <v>117</v>
      </c>
      <c r="F931" s="672"/>
      <c r="G931" s="672"/>
    </row>
    <row r="932" spans="1:7" ht="21.75" customHeight="1">
      <c r="A932" s="155"/>
      <c r="B932" s="156"/>
      <c r="C932" s="155"/>
      <c r="D932" s="155"/>
      <c r="E932" s="155"/>
      <c r="F932" s="156"/>
      <c r="G932" s="156"/>
    </row>
    <row r="933" spans="1:7" ht="21.75" customHeight="1">
      <c r="A933" s="155" t="s">
        <v>118</v>
      </c>
      <c r="B933" s="673">
        <f ca="1">$B897</f>
        <v>45896</v>
      </c>
      <c r="C933" s="673"/>
      <c r="D933" s="155"/>
      <c r="E933" s="155" t="s">
        <v>118</v>
      </c>
      <c r="F933" s="673">
        <f ca="1">B933</f>
        <v>45896</v>
      </c>
      <c r="G933" s="673"/>
    </row>
    <row r="934" spans="1:7" ht="21.75" customHeight="1">
      <c r="A934" s="155" t="s">
        <v>119</v>
      </c>
      <c r="B934" s="670" t="e">
        <f>#REF!</f>
        <v>#REF!</v>
      </c>
      <c r="C934" s="670"/>
      <c r="D934" s="155"/>
      <c r="E934" s="155" t="s">
        <v>119</v>
      </c>
      <c r="F934" s="670" t="e">
        <f>B934</f>
        <v>#REF!</v>
      </c>
      <c r="G934" s="670"/>
    </row>
    <row r="936" spans="1:7" ht="21.75" customHeight="1">
      <c r="A936" s="671" t="s">
        <v>120</v>
      </c>
      <c r="B936" s="671" t="s">
        <v>121</v>
      </c>
      <c r="C936" s="671"/>
      <c r="E936" s="671" t="s">
        <v>120</v>
      </c>
      <c r="F936" s="671" t="s">
        <v>121</v>
      </c>
      <c r="G936" s="671"/>
    </row>
    <row r="937" spans="1:7" ht="21.75" customHeight="1">
      <c r="A937" s="671"/>
      <c r="B937" s="158" t="s">
        <v>122</v>
      </c>
      <c r="C937" s="158" t="s">
        <v>123</v>
      </c>
      <c r="E937" s="671"/>
      <c r="F937" s="158" t="s">
        <v>122</v>
      </c>
      <c r="G937" s="158" t="s">
        <v>123</v>
      </c>
    </row>
    <row r="938" spans="1:7" ht="21.75" customHeight="1">
      <c r="A938" s="159" t="s">
        <v>124</v>
      </c>
      <c r="B938" s="160" t="e">
        <f>#REF!</f>
        <v>#REF!</v>
      </c>
      <c r="C938" s="159"/>
      <c r="D938" s="161"/>
      <c r="E938" s="159" t="s">
        <v>124</v>
      </c>
      <c r="F938" s="160" t="e">
        <f t="shared" ref="F938:F964" si="33">B938</f>
        <v>#REF!</v>
      </c>
      <c r="G938" s="160"/>
    </row>
    <row r="939" spans="1:7" ht="21.75" customHeight="1">
      <c r="A939" s="159" t="s">
        <v>125</v>
      </c>
      <c r="B939" s="160" t="e">
        <f>#REF!</f>
        <v>#REF!</v>
      </c>
      <c r="C939" s="159"/>
      <c r="D939" s="161"/>
      <c r="E939" s="159" t="s">
        <v>125</v>
      </c>
      <c r="F939" s="160" t="e">
        <f t="shared" si="33"/>
        <v>#REF!</v>
      </c>
      <c r="G939" s="160"/>
    </row>
    <row r="940" spans="1:7" ht="21.75" customHeight="1">
      <c r="A940" s="159" t="s">
        <v>142</v>
      </c>
      <c r="B940" s="160" t="e">
        <f>#REF!</f>
        <v>#REF!</v>
      </c>
      <c r="C940" s="159"/>
      <c r="D940" s="161"/>
      <c r="E940" s="159" t="s">
        <v>142</v>
      </c>
      <c r="F940" s="160" t="e">
        <f t="shared" si="33"/>
        <v>#REF!</v>
      </c>
      <c r="G940" s="160"/>
    </row>
    <row r="941" spans="1:7" ht="21.75" customHeight="1">
      <c r="A941" s="159" t="s">
        <v>126</v>
      </c>
      <c r="B941" s="160" t="e">
        <f>#REF!</f>
        <v>#REF!</v>
      </c>
      <c r="C941" s="159"/>
      <c r="D941" s="161"/>
      <c r="E941" s="159" t="s">
        <v>126</v>
      </c>
      <c r="F941" s="160" t="e">
        <f t="shared" si="33"/>
        <v>#REF!</v>
      </c>
      <c r="G941" s="160"/>
    </row>
    <row r="942" spans="1:7" ht="21.75" customHeight="1">
      <c r="A942" s="159" t="s">
        <v>127</v>
      </c>
      <c r="B942" s="160" t="e">
        <f>#REF!</f>
        <v>#REF!</v>
      </c>
      <c r="C942" s="159"/>
      <c r="D942" s="161"/>
      <c r="E942" s="159" t="s">
        <v>127</v>
      </c>
      <c r="F942" s="160" t="e">
        <f t="shared" si="33"/>
        <v>#REF!</v>
      </c>
      <c r="G942" s="160"/>
    </row>
    <row r="943" spans="1:7" ht="21.75" customHeight="1">
      <c r="A943" s="159" t="s">
        <v>128</v>
      </c>
      <c r="B943" s="160" t="e">
        <f>#REF!</f>
        <v>#REF!</v>
      </c>
      <c r="C943" s="159"/>
      <c r="D943" s="161"/>
      <c r="E943" s="159" t="s">
        <v>128</v>
      </c>
      <c r="F943" s="160" t="e">
        <f t="shared" si="33"/>
        <v>#REF!</v>
      </c>
      <c r="G943" s="160"/>
    </row>
    <row r="944" spans="1:7" ht="21.75" customHeight="1">
      <c r="A944" s="159" t="s">
        <v>129</v>
      </c>
      <c r="B944" s="160" t="e">
        <f>#REF!</f>
        <v>#REF!</v>
      </c>
      <c r="C944" s="159"/>
      <c r="D944" s="161"/>
      <c r="E944" s="159" t="s">
        <v>129</v>
      </c>
      <c r="F944" s="160" t="e">
        <f t="shared" si="33"/>
        <v>#REF!</v>
      </c>
      <c r="G944" s="160"/>
    </row>
    <row r="945" spans="1:7" ht="21.75" customHeight="1">
      <c r="A945" s="159" t="s">
        <v>130</v>
      </c>
      <c r="B945" s="160" t="e">
        <f>#REF!</f>
        <v>#REF!</v>
      </c>
      <c r="C945" s="159"/>
      <c r="D945" s="161"/>
      <c r="E945" s="159" t="s">
        <v>130</v>
      </c>
      <c r="F945" s="160" t="e">
        <f t="shared" si="33"/>
        <v>#REF!</v>
      </c>
      <c r="G945" s="160"/>
    </row>
    <row r="946" spans="1:7" ht="21.75" customHeight="1">
      <c r="A946" s="159" t="s">
        <v>131</v>
      </c>
      <c r="B946" s="160" t="e">
        <f>#REF!</f>
        <v>#REF!</v>
      </c>
      <c r="C946" s="159"/>
      <c r="D946" s="161"/>
      <c r="E946" s="159" t="s">
        <v>131</v>
      </c>
      <c r="F946" s="160" t="e">
        <f t="shared" si="33"/>
        <v>#REF!</v>
      </c>
      <c r="G946" s="160"/>
    </row>
    <row r="947" spans="1:7" ht="21.75" customHeight="1">
      <c r="A947" s="159" t="s">
        <v>132</v>
      </c>
      <c r="B947" s="160" t="e">
        <f>#REF!</f>
        <v>#REF!</v>
      </c>
      <c r="C947" s="159"/>
      <c r="D947" s="161"/>
      <c r="E947" s="159" t="s">
        <v>132</v>
      </c>
      <c r="F947" s="160" t="e">
        <f t="shared" si="33"/>
        <v>#REF!</v>
      </c>
      <c r="G947" s="160"/>
    </row>
    <row r="948" spans="1:7" ht="21.75" customHeight="1">
      <c r="A948" s="159" t="s">
        <v>133</v>
      </c>
      <c r="B948" s="160" t="e">
        <f>#REF!</f>
        <v>#REF!</v>
      </c>
      <c r="C948" s="159"/>
      <c r="D948" s="161"/>
      <c r="E948" s="159" t="s">
        <v>133</v>
      </c>
      <c r="F948" s="160" t="e">
        <f t="shared" si="33"/>
        <v>#REF!</v>
      </c>
      <c r="G948" s="160"/>
    </row>
    <row r="949" spans="1:7" ht="21.75" customHeight="1">
      <c r="A949" s="159" t="s">
        <v>134</v>
      </c>
      <c r="B949" s="160" t="e">
        <f>#REF!</f>
        <v>#REF!</v>
      </c>
      <c r="C949" s="159"/>
      <c r="D949" s="161"/>
      <c r="E949" s="159" t="s">
        <v>134</v>
      </c>
      <c r="F949" s="160" t="e">
        <f t="shared" si="33"/>
        <v>#REF!</v>
      </c>
      <c r="G949" s="160"/>
    </row>
    <row r="950" spans="1:7" ht="21.75" customHeight="1">
      <c r="A950" s="159" t="s">
        <v>152</v>
      </c>
      <c r="B950" s="160" t="e">
        <f>#REF!</f>
        <v>#REF!</v>
      </c>
      <c r="C950" s="159"/>
      <c r="D950" s="161"/>
      <c r="E950" s="159" t="str">
        <f>A950</f>
        <v>Petit Ep. Cannebe 500g</v>
      </c>
      <c r="F950" s="160" t="e">
        <f t="shared" si="33"/>
        <v>#REF!</v>
      </c>
      <c r="G950" s="160"/>
    </row>
    <row r="951" spans="1:7" ht="21.75" customHeight="1">
      <c r="A951" s="159" t="s">
        <v>150</v>
      </c>
      <c r="B951" s="160" t="e">
        <f>#REF!</f>
        <v>#REF!</v>
      </c>
      <c r="C951" s="159"/>
      <c r="D951" s="161"/>
      <c r="E951" s="159" t="s">
        <v>150</v>
      </c>
      <c r="F951" s="160" t="e">
        <f t="shared" si="33"/>
        <v>#REF!</v>
      </c>
      <c r="G951" s="160"/>
    </row>
    <row r="952" spans="1:7" ht="21.75" customHeight="1">
      <c r="A952" s="159" t="s">
        <v>151</v>
      </c>
      <c r="B952" s="160" t="e">
        <f>#REF!</f>
        <v>#REF!</v>
      </c>
      <c r="C952" s="159"/>
      <c r="D952" s="161"/>
      <c r="E952" s="159" t="s">
        <v>151</v>
      </c>
      <c r="F952" s="160" t="e">
        <f t="shared" si="33"/>
        <v>#REF!</v>
      </c>
      <c r="G952" s="160"/>
    </row>
    <row r="953" spans="1:7" ht="21.75" customHeight="1">
      <c r="A953" s="159" t="s">
        <v>135</v>
      </c>
      <c r="B953" s="160" t="e">
        <f>#REF!</f>
        <v>#REF!</v>
      </c>
      <c r="C953" s="159"/>
      <c r="D953" s="161"/>
      <c r="E953" s="159" t="s">
        <v>135</v>
      </c>
      <c r="F953" s="160" t="e">
        <f t="shared" si="33"/>
        <v>#REF!</v>
      </c>
      <c r="G953" s="160"/>
    </row>
    <row r="954" spans="1:7" ht="21.75" customHeight="1">
      <c r="A954" s="159" t="s">
        <v>136</v>
      </c>
      <c r="B954" s="160" t="e">
        <f>#REF!</f>
        <v>#REF!</v>
      </c>
      <c r="C954" s="159"/>
      <c r="D954" s="161"/>
      <c r="E954" s="159" t="s">
        <v>136</v>
      </c>
      <c r="F954" s="160" t="e">
        <f t="shared" si="33"/>
        <v>#REF!</v>
      </c>
      <c r="G954" s="160"/>
    </row>
    <row r="955" spans="1:7" ht="21.75" customHeight="1">
      <c r="A955" s="159" t="s">
        <v>137</v>
      </c>
      <c r="B955" s="160" t="e">
        <f>#REF!</f>
        <v>#REF!</v>
      </c>
      <c r="C955" s="159"/>
      <c r="D955" s="161"/>
      <c r="E955" s="159" t="s">
        <v>137</v>
      </c>
      <c r="F955" s="160" t="e">
        <f t="shared" si="33"/>
        <v>#REF!</v>
      </c>
      <c r="G955" s="160"/>
    </row>
    <row r="956" spans="1:7" ht="21.75" customHeight="1">
      <c r="A956" s="159" t="s">
        <v>138</v>
      </c>
      <c r="B956" s="160" t="e">
        <f>#REF!</f>
        <v>#REF!</v>
      </c>
      <c r="C956" s="159"/>
      <c r="D956" s="161"/>
      <c r="E956" s="159" t="s">
        <v>138</v>
      </c>
      <c r="F956" s="160" t="e">
        <f t="shared" si="33"/>
        <v>#REF!</v>
      </c>
      <c r="G956" s="160"/>
    </row>
    <row r="957" spans="1:7" ht="21.75" customHeight="1">
      <c r="A957" s="159" t="s">
        <v>153</v>
      </c>
      <c r="B957" s="160" t="e">
        <f>#REF!</f>
        <v>#REF!</v>
      </c>
      <c r="C957" s="159"/>
      <c r="D957" s="161"/>
      <c r="E957" s="159" t="s">
        <v>153</v>
      </c>
      <c r="F957" s="160" t="e">
        <f t="shared" si="33"/>
        <v>#REF!</v>
      </c>
      <c r="G957" s="160"/>
    </row>
    <row r="958" spans="1:7" ht="21.75" customHeight="1">
      <c r="A958" s="159" t="s">
        <v>154</v>
      </c>
      <c r="B958" s="160" t="e">
        <f>#REF!</f>
        <v>#REF!</v>
      </c>
      <c r="C958" s="159"/>
      <c r="D958" s="161"/>
      <c r="E958" s="159" t="s">
        <v>154</v>
      </c>
      <c r="F958" s="160" t="e">
        <f t="shared" si="33"/>
        <v>#REF!</v>
      </c>
      <c r="G958" s="160"/>
    </row>
    <row r="959" spans="1:7" ht="21.75" customHeight="1">
      <c r="A959" s="159" t="s">
        <v>139</v>
      </c>
      <c r="B959" s="160" t="e">
        <f>#REF!</f>
        <v>#REF!</v>
      </c>
      <c r="C959" s="159"/>
      <c r="D959" s="161"/>
      <c r="E959" s="159" t="s">
        <v>139</v>
      </c>
      <c r="F959" s="160" t="e">
        <f t="shared" si="33"/>
        <v>#REF!</v>
      </c>
      <c r="G959" s="160"/>
    </row>
    <row r="960" spans="1:7" ht="21.75" customHeight="1">
      <c r="A960" s="159" t="s">
        <v>149</v>
      </c>
      <c r="B960" s="160" t="e">
        <f>#REF!</f>
        <v>#REF!</v>
      </c>
      <c r="C960" s="159"/>
      <c r="D960" s="161"/>
      <c r="E960" s="159" t="s">
        <v>149</v>
      </c>
      <c r="F960" s="160" t="e">
        <f t="shared" si="33"/>
        <v>#REF!</v>
      </c>
      <c r="G960" s="160"/>
    </row>
    <row r="961" spans="1:7" ht="21.75" customHeight="1">
      <c r="A961" s="159" t="s">
        <v>155</v>
      </c>
      <c r="B961" s="160" t="e">
        <f>#REF!</f>
        <v>#REF!</v>
      </c>
      <c r="C961" s="159"/>
      <c r="D961" s="161"/>
      <c r="E961" s="159" t="s">
        <v>155</v>
      </c>
      <c r="F961" s="160" t="e">
        <f t="shared" si="33"/>
        <v>#REF!</v>
      </c>
      <c r="G961" s="160"/>
    </row>
    <row r="962" spans="1:7" ht="21.75" customHeight="1">
      <c r="A962" s="159" t="s">
        <v>156</v>
      </c>
      <c r="B962" s="160" t="e">
        <f>#REF!</f>
        <v>#REF!</v>
      </c>
      <c r="C962" s="159"/>
      <c r="D962" s="161"/>
      <c r="E962" s="159" t="s">
        <v>156</v>
      </c>
      <c r="F962" s="160" t="e">
        <f t="shared" si="33"/>
        <v>#REF!</v>
      </c>
      <c r="G962" s="160"/>
    </row>
    <row r="963" spans="1:7" ht="21.75" customHeight="1">
      <c r="A963" s="159" t="s">
        <v>157</v>
      </c>
      <c r="B963" s="160" t="e">
        <f>#REF!</f>
        <v>#REF!</v>
      </c>
      <c r="C963" s="159"/>
      <c r="D963" s="161"/>
      <c r="E963" s="159" t="s">
        <v>157</v>
      </c>
      <c r="F963" s="160" t="e">
        <f t="shared" si="33"/>
        <v>#REF!</v>
      </c>
      <c r="G963" s="160"/>
    </row>
    <row r="964" spans="1:7" ht="21.75" customHeight="1">
      <c r="A964" s="159" t="s">
        <v>158</v>
      </c>
      <c r="B964" s="160" t="e">
        <f>#REF!</f>
        <v>#REF!</v>
      </c>
      <c r="C964" s="159"/>
      <c r="D964" s="161"/>
      <c r="E964" s="159" t="s">
        <v>158</v>
      </c>
      <c r="F964" s="160" t="e">
        <f t="shared" si="33"/>
        <v>#REF!</v>
      </c>
      <c r="G964" s="160"/>
    </row>
    <row r="965" spans="1:7" ht="21.75" customHeight="1">
      <c r="A965" s="163" t="s">
        <v>110</v>
      </c>
      <c r="B965" s="160" t="e">
        <f>SUM(B938:B964)</f>
        <v>#REF!</v>
      </c>
      <c r="C965" s="163"/>
      <c r="E965" s="163" t="s">
        <v>110</v>
      </c>
      <c r="F965" s="160" t="e">
        <f>SUM(F938:F964)</f>
        <v>#REF!</v>
      </c>
      <c r="G965" s="157"/>
    </row>
    <row r="966" spans="1:7" ht="21.75" customHeight="1">
      <c r="F966" s="162"/>
    </row>
    <row r="967" spans="1:7" ht="24" customHeight="1">
      <c r="A967" s="672" t="s">
        <v>117</v>
      </c>
      <c r="B967" s="672"/>
      <c r="C967" s="672"/>
      <c r="D967" s="154"/>
      <c r="E967" s="672" t="s">
        <v>117</v>
      </c>
      <c r="F967" s="672"/>
      <c r="G967" s="672"/>
    </row>
    <row r="968" spans="1:7" ht="21.75" customHeight="1">
      <c r="A968" s="155"/>
      <c r="B968" s="156"/>
      <c r="C968" s="155"/>
      <c r="D968" s="155"/>
      <c r="E968" s="155"/>
      <c r="F968" s="156"/>
      <c r="G968" s="156"/>
    </row>
    <row r="969" spans="1:7" ht="21.75" customHeight="1">
      <c r="A969" s="155" t="s">
        <v>118</v>
      </c>
      <c r="B969" s="673">
        <f ca="1">$B933</f>
        <v>45896</v>
      </c>
      <c r="C969" s="673"/>
      <c r="D969" s="155"/>
      <c r="E969" s="155" t="s">
        <v>118</v>
      </c>
      <c r="F969" s="673">
        <f ca="1">B969</f>
        <v>45896</v>
      </c>
      <c r="G969" s="673"/>
    </row>
    <row r="970" spans="1:7" ht="21.75" customHeight="1">
      <c r="A970" s="155" t="s">
        <v>119</v>
      </c>
      <c r="B970" s="670" t="e">
        <f>#REF!</f>
        <v>#REF!</v>
      </c>
      <c r="C970" s="670"/>
      <c r="D970" s="155"/>
      <c r="E970" s="155" t="s">
        <v>119</v>
      </c>
      <c r="F970" s="670" t="e">
        <f>B970</f>
        <v>#REF!</v>
      </c>
      <c r="G970" s="670"/>
    </row>
    <row r="972" spans="1:7" ht="21.75" customHeight="1">
      <c r="A972" s="671" t="s">
        <v>120</v>
      </c>
      <c r="B972" s="671" t="s">
        <v>121</v>
      </c>
      <c r="C972" s="671"/>
      <c r="E972" s="671" t="s">
        <v>120</v>
      </c>
      <c r="F972" s="671" t="s">
        <v>121</v>
      </c>
      <c r="G972" s="671"/>
    </row>
    <row r="973" spans="1:7" ht="21.75" customHeight="1">
      <c r="A973" s="671"/>
      <c r="B973" s="158" t="s">
        <v>122</v>
      </c>
      <c r="C973" s="158" t="s">
        <v>123</v>
      </c>
      <c r="E973" s="671"/>
      <c r="F973" s="158" t="s">
        <v>122</v>
      </c>
      <c r="G973" s="158" t="s">
        <v>123</v>
      </c>
    </row>
    <row r="974" spans="1:7" ht="21.75" customHeight="1">
      <c r="A974" s="159" t="s">
        <v>124</v>
      </c>
      <c r="B974" s="160" t="e">
        <f>#REF!</f>
        <v>#REF!</v>
      </c>
      <c r="C974" s="159"/>
      <c r="D974" s="161"/>
      <c r="E974" s="159" t="s">
        <v>124</v>
      </c>
      <c r="F974" s="160" t="e">
        <f t="shared" ref="F974:F1000" si="34">B974</f>
        <v>#REF!</v>
      </c>
      <c r="G974" s="160"/>
    </row>
    <row r="975" spans="1:7" ht="21.75" customHeight="1">
      <c r="A975" s="159" t="s">
        <v>125</v>
      </c>
      <c r="B975" s="160" t="e">
        <f>#REF!</f>
        <v>#REF!</v>
      </c>
      <c r="C975" s="159"/>
      <c r="D975" s="161"/>
      <c r="E975" s="159" t="s">
        <v>125</v>
      </c>
      <c r="F975" s="160" t="e">
        <f t="shared" si="34"/>
        <v>#REF!</v>
      </c>
      <c r="G975" s="160"/>
    </row>
    <row r="976" spans="1:7" ht="21.75" customHeight="1">
      <c r="A976" s="159" t="s">
        <v>142</v>
      </c>
      <c r="B976" s="160" t="e">
        <f>#REF!</f>
        <v>#REF!</v>
      </c>
      <c r="C976" s="159"/>
      <c r="D976" s="161"/>
      <c r="E976" s="159" t="s">
        <v>142</v>
      </c>
      <c r="F976" s="160" t="e">
        <f t="shared" si="34"/>
        <v>#REF!</v>
      </c>
      <c r="G976" s="160"/>
    </row>
    <row r="977" spans="1:7" ht="21.75" customHeight="1">
      <c r="A977" s="159" t="s">
        <v>126</v>
      </c>
      <c r="B977" s="160" t="e">
        <f>#REF!</f>
        <v>#REF!</v>
      </c>
      <c r="C977" s="159"/>
      <c r="D977" s="161"/>
      <c r="E977" s="159" t="s">
        <v>126</v>
      </c>
      <c r="F977" s="160" t="e">
        <f t="shared" si="34"/>
        <v>#REF!</v>
      </c>
      <c r="G977" s="160"/>
    </row>
    <row r="978" spans="1:7" ht="21.75" customHeight="1">
      <c r="A978" s="159" t="s">
        <v>127</v>
      </c>
      <c r="B978" s="160" t="e">
        <f>#REF!</f>
        <v>#REF!</v>
      </c>
      <c r="C978" s="159"/>
      <c r="D978" s="161"/>
      <c r="E978" s="159" t="s">
        <v>127</v>
      </c>
      <c r="F978" s="160" t="e">
        <f t="shared" si="34"/>
        <v>#REF!</v>
      </c>
      <c r="G978" s="160"/>
    </row>
    <row r="979" spans="1:7" ht="21.75" customHeight="1">
      <c r="A979" s="159" t="s">
        <v>128</v>
      </c>
      <c r="B979" s="160" t="e">
        <f>#REF!</f>
        <v>#REF!</v>
      </c>
      <c r="C979" s="159"/>
      <c r="D979" s="161"/>
      <c r="E979" s="159" t="s">
        <v>128</v>
      </c>
      <c r="F979" s="160" t="e">
        <f t="shared" si="34"/>
        <v>#REF!</v>
      </c>
      <c r="G979" s="160"/>
    </row>
    <row r="980" spans="1:7" ht="21.75" customHeight="1">
      <c r="A980" s="159" t="s">
        <v>129</v>
      </c>
      <c r="B980" s="160" t="e">
        <f>#REF!</f>
        <v>#REF!</v>
      </c>
      <c r="C980" s="159"/>
      <c r="D980" s="161"/>
      <c r="E980" s="159" t="s">
        <v>129</v>
      </c>
      <c r="F980" s="160" t="e">
        <f t="shared" si="34"/>
        <v>#REF!</v>
      </c>
      <c r="G980" s="160"/>
    </row>
    <row r="981" spans="1:7" ht="21.75" customHeight="1">
      <c r="A981" s="159" t="s">
        <v>130</v>
      </c>
      <c r="B981" s="160" t="e">
        <f>#REF!</f>
        <v>#REF!</v>
      </c>
      <c r="C981" s="159"/>
      <c r="D981" s="161"/>
      <c r="E981" s="159" t="s">
        <v>130</v>
      </c>
      <c r="F981" s="160" t="e">
        <f t="shared" si="34"/>
        <v>#REF!</v>
      </c>
      <c r="G981" s="160"/>
    </row>
    <row r="982" spans="1:7" ht="21.75" customHeight="1">
      <c r="A982" s="159" t="s">
        <v>131</v>
      </c>
      <c r="B982" s="160" t="e">
        <f>#REF!</f>
        <v>#REF!</v>
      </c>
      <c r="C982" s="159"/>
      <c r="D982" s="161"/>
      <c r="E982" s="159" t="s">
        <v>131</v>
      </c>
      <c r="F982" s="160" t="e">
        <f t="shared" si="34"/>
        <v>#REF!</v>
      </c>
      <c r="G982" s="160"/>
    </row>
    <row r="983" spans="1:7" ht="21.75" customHeight="1">
      <c r="A983" s="159" t="s">
        <v>132</v>
      </c>
      <c r="B983" s="160" t="e">
        <f>#REF!</f>
        <v>#REF!</v>
      </c>
      <c r="C983" s="159"/>
      <c r="D983" s="161"/>
      <c r="E983" s="159" t="s">
        <v>132</v>
      </c>
      <c r="F983" s="160" t="e">
        <f t="shared" si="34"/>
        <v>#REF!</v>
      </c>
      <c r="G983" s="160"/>
    </row>
    <row r="984" spans="1:7" ht="21.75" customHeight="1">
      <c r="A984" s="159" t="s">
        <v>133</v>
      </c>
      <c r="B984" s="160" t="e">
        <f>#REF!</f>
        <v>#REF!</v>
      </c>
      <c r="C984" s="159"/>
      <c r="D984" s="161"/>
      <c r="E984" s="159" t="s">
        <v>133</v>
      </c>
      <c r="F984" s="160" t="e">
        <f t="shared" si="34"/>
        <v>#REF!</v>
      </c>
      <c r="G984" s="160"/>
    </row>
    <row r="985" spans="1:7" ht="21.75" customHeight="1">
      <c r="A985" s="159" t="s">
        <v>134</v>
      </c>
      <c r="B985" s="160" t="e">
        <f>#REF!</f>
        <v>#REF!</v>
      </c>
      <c r="C985" s="159"/>
      <c r="D985" s="161"/>
      <c r="E985" s="159" t="s">
        <v>134</v>
      </c>
      <c r="F985" s="160" t="e">
        <f t="shared" si="34"/>
        <v>#REF!</v>
      </c>
      <c r="G985" s="160"/>
    </row>
    <row r="986" spans="1:7" ht="21.75" customHeight="1">
      <c r="A986" s="159" t="s">
        <v>152</v>
      </c>
      <c r="B986" s="160" t="e">
        <f>#REF!</f>
        <v>#REF!</v>
      </c>
      <c r="C986" s="159"/>
      <c r="D986" s="161"/>
      <c r="E986" s="159" t="str">
        <f>A986</f>
        <v>Petit Ep. Cannebe 500g</v>
      </c>
      <c r="F986" s="160" t="e">
        <f t="shared" si="34"/>
        <v>#REF!</v>
      </c>
      <c r="G986" s="160"/>
    </row>
    <row r="987" spans="1:7" ht="21.75" customHeight="1">
      <c r="A987" s="159" t="s">
        <v>150</v>
      </c>
      <c r="B987" s="160" t="e">
        <f>#REF!</f>
        <v>#REF!</v>
      </c>
      <c r="C987" s="159"/>
      <c r="D987" s="161"/>
      <c r="E987" s="159" t="s">
        <v>150</v>
      </c>
      <c r="F987" s="160" t="e">
        <f t="shared" si="34"/>
        <v>#REF!</v>
      </c>
      <c r="G987" s="160"/>
    </row>
    <row r="988" spans="1:7" ht="21.75" customHeight="1">
      <c r="A988" s="159" t="s">
        <v>151</v>
      </c>
      <c r="B988" s="160" t="e">
        <f>#REF!</f>
        <v>#REF!</v>
      </c>
      <c r="C988" s="159"/>
      <c r="D988" s="161"/>
      <c r="E988" s="159" t="s">
        <v>151</v>
      </c>
      <c r="F988" s="160" t="e">
        <f t="shared" si="34"/>
        <v>#REF!</v>
      </c>
      <c r="G988" s="160"/>
    </row>
    <row r="989" spans="1:7" ht="21.75" customHeight="1">
      <c r="A989" s="159" t="s">
        <v>135</v>
      </c>
      <c r="B989" s="160" t="e">
        <f>#REF!</f>
        <v>#REF!</v>
      </c>
      <c r="C989" s="159"/>
      <c r="D989" s="161"/>
      <c r="E989" s="159" t="s">
        <v>135</v>
      </c>
      <c r="F989" s="160" t="e">
        <f t="shared" si="34"/>
        <v>#REF!</v>
      </c>
      <c r="G989" s="160"/>
    </row>
    <row r="990" spans="1:7" ht="21.75" customHeight="1">
      <c r="A990" s="159" t="s">
        <v>136</v>
      </c>
      <c r="B990" s="160" t="e">
        <f>#REF!</f>
        <v>#REF!</v>
      </c>
      <c r="C990" s="159"/>
      <c r="D990" s="161"/>
      <c r="E990" s="159" t="s">
        <v>136</v>
      </c>
      <c r="F990" s="160" t="e">
        <f t="shared" si="34"/>
        <v>#REF!</v>
      </c>
      <c r="G990" s="160"/>
    </row>
    <row r="991" spans="1:7" ht="21.75" customHeight="1">
      <c r="A991" s="159" t="s">
        <v>137</v>
      </c>
      <c r="B991" s="160" t="e">
        <f>#REF!</f>
        <v>#REF!</v>
      </c>
      <c r="C991" s="159"/>
      <c r="D991" s="161"/>
      <c r="E991" s="159" t="s">
        <v>137</v>
      </c>
      <c r="F991" s="160" t="e">
        <f t="shared" si="34"/>
        <v>#REF!</v>
      </c>
      <c r="G991" s="160"/>
    </row>
    <row r="992" spans="1:7" ht="21.75" customHeight="1">
      <c r="A992" s="159" t="s">
        <v>138</v>
      </c>
      <c r="B992" s="160" t="e">
        <f>#REF!</f>
        <v>#REF!</v>
      </c>
      <c r="C992" s="159"/>
      <c r="D992" s="161"/>
      <c r="E992" s="159" t="s">
        <v>138</v>
      </c>
      <c r="F992" s="160" t="e">
        <f t="shared" si="34"/>
        <v>#REF!</v>
      </c>
      <c r="G992" s="160"/>
    </row>
    <row r="993" spans="1:7" ht="21.75" customHeight="1">
      <c r="A993" s="159" t="s">
        <v>153</v>
      </c>
      <c r="B993" s="160" t="e">
        <f>#REF!</f>
        <v>#REF!</v>
      </c>
      <c r="C993" s="159"/>
      <c r="D993" s="161"/>
      <c r="E993" s="159" t="s">
        <v>153</v>
      </c>
      <c r="F993" s="160" t="e">
        <f t="shared" si="34"/>
        <v>#REF!</v>
      </c>
      <c r="G993" s="160"/>
    </row>
    <row r="994" spans="1:7" ht="21.75" customHeight="1">
      <c r="A994" s="159" t="s">
        <v>154</v>
      </c>
      <c r="B994" s="160" t="e">
        <f>#REF!</f>
        <v>#REF!</v>
      </c>
      <c r="C994" s="159"/>
      <c r="D994" s="161"/>
      <c r="E994" s="159" t="s">
        <v>154</v>
      </c>
      <c r="F994" s="160" t="e">
        <f t="shared" si="34"/>
        <v>#REF!</v>
      </c>
      <c r="G994" s="160"/>
    </row>
    <row r="995" spans="1:7" ht="21.75" customHeight="1">
      <c r="A995" s="159" t="s">
        <v>139</v>
      </c>
      <c r="B995" s="160" t="e">
        <f>#REF!</f>
        <v>#REF!</v>
      </c>
      <c r="C995" s="159"/>
      <c r="D995" s="161"/>
      <c r="E995" s="159" t="s">
        <v>139</v>
      </c>
      <c r="F995" s="160" t="e">
        <f t="shared" si="34"/>
        <v>#REF!</v>
      </c>
      <c r="G995" s="160"/>
    </row>
    <row r="996" spans="1:7" ht="21.75" customHeight="1">
      <c r="A996" s="159" t="s">
        <v>149</v>
      </c>
      <c r="B996" s="160" t="e">
        <f>#REF!</f>
        <v>#REF!</v>
      </c>
      <c r="C996" s="159"/>
      <c r="D996" s="161"/>
      <c r="E996" s="159" t="s">
        <v>149</v>
      </c>
      <c r="F996" s="160" t="e">
        <f t="shared" si="34"/>
        <v>#REF!</v>
      </c>
      <c r="G996" s="160"/>
    </row>
    <row r="997" spans="1:7" ht="21.75" customHeight="1">
      <c r="A997" s="159" t="s">
        <v>155</v>
      </c>
      <c r="B997" s="160" t="e">
        <f>#REF!</f>
        <v>#REF!</v>
      </c>
      <c r="C997" s="159"/>
      <c r="D997" s="161"/>
      <c r="E997" s="159" t="s">
        <v>155</v>
      </c>
      <c r="F997" s="160" t="e">
        <f t="shared" si="34"/>
        <v>#REF!</v>
      </c>
      <c r="G997" s="160"/>
    </row>
    <row r="998" spans="1:7" ht="21.75" customHeight="1">
      <c r="A998" s="159" t="s">
        <v>156</v>
      </c>
      <c r="B998" s="160" t="e">
        <f>#REF!</f>
        <v>#REF!</v>
      </c>
      <c r="C998" s="159"/>
      <c r="D998" s="161"/>
      <c r="E998" s="159" t="s">
        <v>156</v>
      </c>
      <c r="F998" s="160" t="e">
        <f t="shared" si="34"/>
        <v>#REF!</v>
      </c>
      <c r="G998" s="160"/>
    </row>
    <row r="999" spans="1:7" ht="21.75" customHeight="1">
      <c r="A999" s="159" t="s">
        <v>157</v>
      </c>
      <c r="B999" s="160" t="e">
        <f>#REF!</f>
        <v>#REF!</v>
      </c>
      <c r="C999" s="159"/>
      <c r="D999" s="161"/>
      <c r="E999" s="159" t="s">
        <v>157</v>
      </c>
      <c r="F999" s="160" t="e">
        <f t="shared" si="34"/>
        <v>#REF!</v>
      </c>
      <c r="G999" s="160"/>
    </row>
    <row r="1000" spans="1:7" ht="21.75" customHeight="1">
      <c r="A1000" s="159" t="s">
        <v>158</v>
      </c>
      <c r="B1000" s="160" t="e">
        <f>#REF!</f>
        <v>#REF!</v>
      </c>
      <c r="C1000" s="159"/>
      <c r="D1000" s="161"/>
      <c r="E1000" s="159" t="s">
        <v>158</v>
      </c>
      <c r="F1000" s="160" t="e">
        <f t="shared" si="34"/>
        <v>#REF!</v>
      </c>
      <c r="G1000" s="160"/>
    </row>
    <row r="1001" spans="1:7" ht="21.75" customHeight="1">
      <c r="A1001" s="163" t="s">
        <v>110</v>
      </c>
      <c r="B1001" s="160" t="e">
        <f>SUM(B974:B1000)</f>
        <v>#REF!</v>
      </c>
      <c r="C1001" s="163"/>
      <c r="E1001" s="163" t="s">
        <v>110</v>
      </c>
      <c r="F1001" s="160" t="e">
        <f>SUM(F974:F1000)</f>
        <v>#REF!</v>
      </c>
      <c r="G1001" s="157"/>
    </row>
    <row r="1002" spans="1:7" ht="21.75" customHeight="1">
      <c r="F1002" s="162"/>
    </row>
    <row r="1003" spans="1:7" ht="24" customHeight="1">
      <c r="A1003" s="672" t="s">
        <v>117</v>
      </c>
      <c r="B1003" s="672"/>
      <c r="C1003" s="672"/>
      <c r="D1003" s="154"/>
      <c r="E1003" s="672" t="s">
        <v>117</v>
      </c>
      <c r="F1003" s="672"/>
      <c r="G1003" s="672"/>
    </row>
    <row r="1004" spans="1:7" ht="21.75" customHeight="1">
      <c r="A1004" s="155"/>
      <c r="B1004" s="156"/>
      <c r="C1004" s="155"/>
      <c r="D1004" s="155"/>
      <c r="E1004" s="155"/>
      <c r="F1004" s="156"/>
      <c r="G1004" s="156"/>
    </row>
    <row r="1005" spans="1:7" ht="21.75" customHeight="1">
      <c r="A1005" s="155" t="s">
        <v>118</v>
      </c>
      <c r="B1005" s="673">
        <f ca="1">$B969</f>
        <v>45896</v>
      </c>
      <c r="C1005" s="673"/>
      <c r="D1005" s="155"/>
      <c r="E1005" s="155" t="s">
        <v>118</v>
      </c>
      <c r="F1005" s="673">
        <f ca="1">B1005</f>
        <v>45896</v>
      </c>
      <c r="G1005" s="673"/>
    </row>
    <row r="1006" spans="1:7" ht="21.75" customHeight="1">
      <c r="A1006" s="155" t="s">
        <v>119</v>
      </c>
      <c r="B1006" s="670" t="e">
        <f>#REF!</f>
        <v>#REF!</v>
      </c>
      <c r="C1006" s="670"/>
      <c r="D1006" s="155"/>
      <c r="E1006" s="155" t="s">
        <v>119</v>
      </c>
      <c r="F1006" s="670" t="e">
        <f>B1006</f>
        <v>#REF!</v>
      </c>
      <c r="G1006" s="670"/>
    </row>
    <row r="1008" spans="1:7" ht="21.75" customHeight="1">
      <c r="A1008" s="671" t="s">
        <v>120</v>
      </c>
      <c r="B1008" s="671" t="s">
        <v>121</v>
      </c>
      <c r="C1008" s="671"/>
      <c r="E1008" s="671" t="s">
        <v>120</v>
      </c>
      <c r="F1008" s="671" t="s">
        <v>121</v>
      </c>
      <c r="G1008" s="671"/>
    </row>
    <row r="1009" spans="1:7" ht="21.75" customHeight="1">
      <c r="A1009" s="671"/>
      <c r="B1009" s="158" t="s">
        <v>122</v>
      </c>
      <c r="C1009" s="158" t="s">
        <v>123</v>
      </c>
      <c r="E1009" s="671"/>
      <c r="F1009" s="158" t="s">
        <v>122</v>
      </c>
      <c r="G1009" s="158" t="s">
        <v>123</v>
      </c>
    </row>
    <row r="1010" spans="1:7" ht="21.75" customHeight="1">
      <c r="A1010" s="159" t="s">
        <v>124</v>
      </c>
      <c r="B1010" s="160" t="e">
        <f>#REF!</f>
        <v>#REF!</v>
      </c>
      <c r="C1010" s="159"/>
      <c r="D1010" s="161"/>
      <c r="E1010" s="159" t="s">
        <v>124</v>
      </c>
      <c r="F1010" s="160" t="e">
        <f t="shared" ref="F1010:F1036" si="35">B1010</f>
        <v>#REF!</v>
      </c>
      <c r="G1010" s="160"/>
    </row>
    <row r="1011" spans="1:7" ht="21.75" customHeight="1">
      <c r="A1011" s="159" t="s">
        <v>125</v>
      </c>
      <c r="B1011" s="160" t="e">
        <f>#REF!</f>
        <v>#REF!</v>
      </c>
      <c r="C1011" s="159"/>
      <c r="D1011" s="161"/>
      <c r="E1011" s="159" t="s">
        <v>125</v>
      </c>
      <c r="F1011" s="160" t="e">
        <f t="shared" si="35"/>
        <v>#REF!</v>
      </c>
      <c r="G1011" s="160"/>
    </row>
    <row r="1012" spans="1:7" ht="21.75" customHeight="1">
      <c r="A1012" s="159" t="s">
        <v>142</v>
      </c>
      <c r="B1012" s="160" t="e">
        <f>#REF!</f>
        <v>#REF!</v>
      </c>
      <c r="C1012" s="159"/>
      <c r="D1012" s="161"/>
      <c r="E1012" s="159" t="s">
        <v>142</v>
      </c>
      <c r="F1012" s="160" t="e">
        <f t="shared" si="35"/>
        <v>#REF!</v>
      </c>
      <c r="G1012" s="160"/>
    </row>
    <row r="1013" spans="1:7" ht="21.75" customHeight="1">
      <c r="A1013" s="159" t="s">
        <v>126</v>
      </c>
      <c r="B1013" s="160" t="e">
        <f>#REF!</f>
        <v>#REF!</v>
      </c>
      <c r="C1013" s="159"/>
      <c r="D1013" s="161"/>
      <c r="E1013" s="159" t="s">
        <v>126</v>
      </c>
      <c r="F1013" s="160" t="e">
        <f t="shared" si="35"/>
        <v>#REF!</v>
      </c>
      <c r="G1013" s="160"/>
    </row>
    <row r="1014" spans="1:7" ht="21.75" customHeight="1">
      <c r="A1014" s="159" t="s">
        <v>127</v>
      </c>
      <c r="B1014" s="160" t="e">
        <f>#REF!</f>
        <v>#REF!</v>
      </c>
      <c r="C1014" s="159"/>
      <c r="D1014" s="161"/>
      <c r="E1014" s="159" t="s">
        <v>127</v>
      </c>
      <c r="F1014" s="160" t="e">
        <f t="shared" si="35"/>
        <v>#REF!</v>
      </c>
      <c r="G1014" s="160"/>
    </row>
    <row r="1015" spans="1:7" ht="21.75" customHeight="1">
      <c r="A1015" s="159" t="s">
        <v>128</v>
      </c>
      <c r="B1015" s="160" t="e">
        <f>#REF!</f>
        <v>#REF!</v>
      </c>
      <c r="C1015" s="159"/>
      <c r="D1015" s="161"/>
      <c r="E1015" s="159" t="s">
        <v>128</v>
      </c>
      <c r="F1015" s="160" t="e">
        <f t="shared" si="35"/>
        <v>#REF!</v>
      </c>
      <c r="G1015" s="160"/>
    </row>
    <row r="1016" spans="1:7" ht="21.75" customHeight="1">
      <c r="A1016" s="159" t="s">
        <v>129</v>
      </c>
      <c r="B1016" s="160" t="e">
        <f>#REF!</f>
        <v>#REF!</v>
      </c>
      <c r="C1016" s="159"/>
      <c r="D1016" s="161"/>
      <c r="E1016" s="159" t="s">
        <v>129</v>
      </c>
      <c r="F1016" s="160" t="e">
        <f t="shared" si="35"/>
        <v>#REF!</v>
      </c>
      <c r="G1016" s="160"/>
    </row>
    <row r="1017" spans="1:7" ht="21.75" customHeight="1">
      <c r="A1017" s="159" t="s">
        <v>130</v>
      </c>
      <c r="B1017" s="160" t="e">
        <f>#REF!</f>
        <v>#REF!</v>
      </c>
      <c r="C1017" s="159"/>
      <c r="D1017" s="161"/>
      <c r="E1017" s="159" t="s">
        <v>130</v>
      </c>
      <c r="F1017" s="160" t="e">
        <f t="shared" si="35"/>
        <v>#REF!</v>
      </c>
      <c r="G1017" s="160"/>
    </row>
    <row r="1018" spans="1:7" ht="21.75" customHeight="1">
      <c r="A1018" s="159" t="s">
        <v>131</v>
      </c>
      <c r="B1018" s="160" t="e">
        <f>#REF!</f>
        <v>#REF!</v>
      </c>
      <c r="C1018" s="159"/>
      <c r="D1018" s="161"/>
      <c r="E1018" s="159" t="s">
        <v>131</v>
      </c>
      <c r="F1018" s="160" t="e">
        <f t="shared" si="35"/>
        <v>#REF!</v>
      </c>
      <c r="G1018" s="160"/>
    </row>
    <row r="1019" spans="1:7" ht="21.75" customHeight="1">
      <c r="A1019" s="159" t="s">
        <v>132</v>
      </c>
      <c r="B1019" s="160" t="e">
        <f>#REF!</f>
        <v>#REF!</v>
      </c>
      <c r="C1019" s="159"/>
      <c r="D1019" s="161"/>
      <c r="E1019" s="159" t="s">
        <v>132</v>
      </c>
      <c r="F1019" s="160" t="e">
        <f t="shared" si="35"/>
        <v>#REF!</v>
      </c>
      <c r="G1019" s="160"/>
    </row>
    <row r="1020" spans="1:7" ht="21.75" customHeight="1">
      <c r="A1020" s="159" t="s">
        <v>133</v>
      </c>
      <c r="B1020" s="160" t="e">
        <f>#REF!</f>
        <v>#REF!</v>
      </c>
      <c r="C1020" s="159"/>
      <c r="D1020" s="161"/>
      <c r="E1020" s="159" t="s">
        <v>133</v>
      </c>
      <c r="F1020" s="160" t="e">
        <f t="shared" si="35"/>
        <v>#REF!</v>
      </c>
      <c r="G1020" s="160"/>
    </row>
    <row r="1021" spans="1:7" ht="21.75" customHeight="1">
      <c r="A1021" s="159" t="s">
        <v>134</v>
      </c>
      <c r="B1021" s="160" t="e">
        <f>#REF!</f>
        <v>#REF!</v>
      </c>
      <c r="C1021" s="159"/>
      <c r="D1021" s="161"/>
      <c r="E1021" s="159" t="s">
        <v>134</v>
      </c>
      <c r="F1021" s="160" t="e">
        <f t="shared" si="35"/>
        <v>#REF!</v>
      </c>
      <c r="G1021" s="160"/>
    </row>
    <row r="1022" spans="1:7" ht="21.75" customHeight="1">
      <c r="A1022" s="159" t="s">
        <v>152</v>
      </c>
      <c r="B1022" s="160" t="e">
        <f>#REF!</f>
        <v>#REF!</v>
      </c>
      <c r="C1022" s="159"/>
      <c r="D1022" s="161"/>
      <c r="E1022" s="159" t="str">
        <f>A1022</f>
        <v>Petit Ep. Cannebe 500g</v>
      </c>
      <c r="F1022" s="160" t="e">
        <f t="shared" si="35"/>
        <v>#REF!</v>
      </c>
      <c r="G1022" s="160"/>
    </row>
    <row r="1023" spans="1:7" ht="21.75" customHeight="1">
      <c r="A1023" s="159" t="s">
        <v>150</v>
      </c>
      <c r="B1023" s="160" t="e">
        <f>#REF!</f>
        <v>#REF!</v>
      </c>
      <c r="C1023" s="159"/>
      <c r="D1023" s="161"/>
      <c r="E1023" s="159" t="s">
        <v>150</v>
      </c>
      <c r="F1023" s="160" t="e">
        <f t="shared" si="35"/>
        <v>#REF!</v>
      </c>
      <c r="G1023" s="160"/>
    </row>
    <row r="1024" spans="1:7" ht="21.75" customHeight="1">
      <c r="A1024" s="159" t="s">
        <v>151</v>
      </c>
      <c r="B1024" s="160" t="e">
        <f>#REF!</f>
        <v>#REF!</v>
      </c>
      <c r="C1024" s="159"/>
      <c r="D1024" s="161"/>
      <c r="E1024" s="159" t="s">
        <v>151</v>
      </c>
      <c r="F1024" s="160" t="e">
        <f t="shared" si="35"/>
        <v>#REF!</v>
      </c>
      <c r="G1024" s="160"/>
    </row>
    <row r="1025" spans="1:7" ht="21.75" customHeight="1">
      <c r="A1025" s="159" t="s">
        <v>135</v>
      </c>
      <c r="B1025" s="160" t="e">
        <f>#REF!</f>
        <v>#REF!</v>
      </c>
      <c r="C1025" s="159"/>
      <c r="D1025" s="161"/>
      <c r="E1025" s="159" t="s">
        <v>135</v>
      </c>
      <c r="F1025" s="160" t="e">
        <f t="shared" si="35"/>
        <v>#REF!</v>
      </c>
      <c r="G1025" s="160"/>
    </row>
    <row r="1026" spans="1:7" ht="21.75" customHeight="1">
      <c r="A1026" s="159" t="s">
        <v>136</v>
      </c>
      <c r="B1026" s="160" t="e">
        <f>#REF!</f>
        <v>#REF!</v>
      </c>
      <c r="C1026" s="159"/>
      <c r="D1026" s="161"/>
      <c r="E1026" s="159" t="s">
        <v>136</v>
      </c>
      <c r="F1026" s="160" t="e">
        <f t="shared" si="35"/>
        <v>#REF!</v>
      </c>
      <c r="G1026" s="160"/>
    </row>
    <row r="1027" spans="1:7" ht="21.75" customHeight="1">
      <c r="A1027" s="159" t="s">
        <v>137</v>
      </c>
      <c r="B1027" s="160" t="e">
        <f>#REF!</f>
        <v>#REF!</v>
      </c>
      <c r="C1027" s="159"/>
      <c r="D1027" s="161"/>
      <c r="E1027" s="159" t="s">
        <v>137</v>
      </c>
      <c r="F1027" s="160" t="e">
        <f t="shared" si="35"/>
        <v>#REF!</v>
      </c>
      <c r="G1027" s="160"/>
    </row>
    <row r="1028" spans="1:7" ht="21.75" customHeight="1">
      <c r="A1028" s="159" t="s">
        <v>138</v>
      </c>
      <c r="B1028" s="160" t="e">
        <f>#REF!</f>
        <v>#REF!</v>
      </c>
      <c r="C1028" s="159"/>
      <c r="D1028" s="161"/>
      <c r="E1028" s="159" t="s">
        <v>138</v>
      </c>
      <c r="F1028" s="160" t="e">
        <f t="shared" si="35"/>
        <v>#REF!</v>
      </c>
      <c r="G1028" s="160"/>
    </row>
    <row r="1029" spans="1:7" ht="21.75" customHeight="1">
      <c r="A1029" s="159" t="s">
        <v>153</v>
      </c>
      <c r="B1029" s="160" t="e">
        <f>#REF!</f>
        <v>#REF!</v>
      </c>
      <c r="C1029" s="159"/>
      <c r="D1029" s="161"/>
      <c r="E1029" s="159" t="s">
        <v>153</v>
      </c>
      <c r="F1029" s="160" t="e">
        <f t="shared" si="35"/>
        <v>#REF!</v>
      </c>
      <c r="G1029" s="160"/>
    </row>
    <row r="1030" spans="1:7" ht="21.75" customHeight="1">
      <c r="A1030" s="159" t="s">
        <v>154</v>
      </c>
      <c r="B1030" s="160" t="e">
        <f>#REF!</f>
        <v>#REF!</v>
      </c>
      <c r="C1030" s="159"/>
      <c r="D1030" s="161"/>
      <c r="E1030" s="159" t="s">
        <v>154</v>
      </c>
      <c r="F1030" s="160" t="e">
        <f t="shared" si="35"/>
        <v>#REF!</v>
      </c>
      <c r="G1030" s="160"/>
    </row>
    <row r="1031" spans="1:7" ht="21.75" customHeight="1">
      <c r="A1031" s="159" t="s">
        <v>139</v>
      </c>
      <c r="B1031" s="160" t="e">
        <f>#REF!</f>
        <v>#REF!</v>
      </c>
      <c r="C1031" s="159"/>
      <c r="D1031" s="161"/>
      <c r="E1031" s="159" t="s">
        <v>139</v>
      </c>
      <c r="F1031" s="160" t="e">
        <f t="shared" si="35"/>
        <v>#REF!</v>
      </c>
      <c r="G1031" s="160"/>
    </row>
    <row r="1032" spans="1:7" ht="21.75" customHeight="1">
      <c r="A1032" s="159" t="s">
        <v>149</v>
      </c>
      <c r="B1032" s="160" t="e">
        <f>#REF!</f>
        <v>#REF!</v>
      </c>
      <c r="C1032" s="159"/>
      <c r="D1032" s="161"/>
      <c r="E1032" s="159" t="s">
        <v>149</v>
      </c>
      <c r="F1032" s="160" t="e">
        <f t="shared" si="35"/>
        <v>#REF!</v>
      </c>
      <c r="G1032" s="160"/>
    </row>
    <row r="1033" spans="1:7" ht="21.75" customHeight="1">
      <c r="A1033" s="159" t="s">
        <v>155</v>
      </c>
      <c r="B1033" s="160" t="e">
        <f>#REF!</f>
        <v>#REF!</v>
      </c>
      <c r="C1033" s="159"/>
      <c r="D1033" s="161"/>
      <c r="E1033" s="159" t="s">
        <v>155</v>
      </c>
      <c r="F1033" s="160" t="e">
        <f t="shared" si="35"/>
        <v>#REF!</v>
      </c>
      <c r="G1033" s="160"/>
    </row>
    <row r="1034" spans="1:7" ht="21.75" customHeight="1">
      <c r="A1034" s="159" t="s">
        <v>156</v>
      </c>
      <c r="B1034" s="160" t="e">
        <f>#REF!</f>
        <v>#REF!</v>
      </c>
      <c r="C1034" s="159"/>
      <c r="D1034" s="161"/>
      <c r="E1034" s="159" t="s">
        <v>156</v>
      </c>
      <c r="F1034" s="160" t="e">
        <f t="shared" si="35"/>
        <v>#REF!</v>
      </c>
      <c r="G1034" s="160"/>
    </row>
    <row r="1035" spans="1:7" ht="21.75" customHeight="1">
      <c r="A1035" s="159" t="s">
        <v>157</v>
      </c>
      <c r="B1035" s="160" t="e">
        <f>#REF!</f>
        <v>#REF!</v>
      </c>
      <c r="C1035" s="159"/>
      <c r="D1035" s="161"/>
      <c r="E1035" s="159" t="s">
        <v>157</v>
      </c>
      <c r="F1035" s="160" t="e">
        <f t="shared" si="35"/>
        <v>#REF!</v>
      </c>
      <c r="G1035" s="160"/>
    </row>
    <row r="1036" spans="1:7" ht="21.75" customHeight="1">
      <c r="A1036" s="159" t="s">
        <v>158</v>
      </c>
      <c r="B1036" s="160" t="e">
        <f>#REF!</f>
        <v>#REF!</v>
      </c>
      <c r="C1036" s="159"/>
      <c r="D1036" s="161"/>
      <c r="E1036" s="159" t="s">
        <v>158</v>
      </c>
      <c r="F1036" s="160" t="e">
        <f t="shared" si="35"/>
        <v>#REF!</v>
      </c>
      <c r="G1036" s="160"/>
    </row>
    <row r="1037" spans="1:7" ht="21.75" customHeight="1">
      <c r="A1037" s="163" t="s">
        <v>110</v>
      </c>
      <c r="B1037" s="160" t="e">
        <f>SUM(B1010:B1036)</f>
        <v>#REF!</v>
      </c>
      <c r="C1037" s="163"/>
      <c r="E1037" s="163" t="s">
        <v>110</v>
      </c>
      <c r="F1037" s="160" t="e">
        <f>SUM(F1010:F1036)</f>
        <v>#REF!</v>
      </c>
      <c r="G1037" s="157"/>
    </row>
    <row r="1038" spans="1:7" ht="21.75" customHeight="1">
      <c r="F1038" s="162"/>
    </row>
    <row r="1039" spans="1:7" ht="24" customHeight="1">
      <c r="A1039" s="672" t="s">
        <v>117</v>
      </c>
      <c r="B1039" s="672"/>
      <c r="C1039" s="672"/>
      <c r="D1039" s="154"/>
      <c r="E1039" s="672" t="s">
        <v>117</v>
      </c>
      <c r="F1039" s="672"/>
      <c r="G1039" s="672"/>
    </row>
    <row r="1040" spans="1:7" ht="21.75" customHeight="1">
      <c r="A1040" s="155"/>
      <c r="B1040" s="156"/>
      <c r="C1040" s="155"/>
      <c r="D1040" s="155"/>
      <c r="E1040" s="155"/>
      <c r="F1040" s="156"/>
      <c r="G1040" s="156"/>
    </row>
    <row r="1041" spans="1:7" ht="21.75" customHeight="1">
      <c r="A1041" s="155" t="s">
        <v>118</v>
      </c>
      <c r="B1041" s="673">
        <f ca="1">$B1005</f>
        <v>45896</v>
      </c>
      <c r="C1041" s="673"/>
      <c r="D1041" s="155"/>
      <c r="E1041" s="155" t="s">
        <v>118</v>
      </c>
      <c r="F1041" s="673">
        <f ca="1">B1041</f>
        <v>45896</v>
      </c>
      <c r="G1041" s="673"/>
    </row>
    <row r="1042" spans="1:7" ht="21.75" customHeight="1">
      <c r="A1042" s="155" t="s">
        <v>119</v>
      </c>
      <c r="B1042" s="670" t="e">
        <f>#REF!</f>
        <v>#REF!</v>
      </c>
      <c r="C1042" s="670"/>
      <c r="D1042" s="155"/>
      <c r="E1042" s="155" t="s">
        <v>119</v>
      </c>
      <c r="F1042" s="670" t="e">
        <f>B1042</f>
        <v>#REF!</v>
      </c>
      <c r="G1042" s="670"/>
    </row>
    <row r="1044" spans="1:7" ht="21.75" customHeight="1">
      <c r="A1044" s="671" t="s">
        <v>120</v>
      </c>
      <c r="B1044" s="671" t="s">
        <v>121</v>
      </c>
      <c r="C1044" s="671"/>
      <c r="E1044" s="671" t="s">
        <v>120</v>
      </c>
      <c r="F1044" s="671" t="s">
        <v>121</v>
      </c>
      <c r="G1044" s="671"/>
    </row>
    <row r="1045" spans="1:7" ht="21.75" customHeight="1">
      <c r="A1045" s="671"/>
      <c r="B1045" s="158" t="s">
        <v>122</v>
      </c>
      <c r="C1045" s="158" t="s">
        <v>123</v>
      </c>
      <c r="E1045" s="671"/>
      <c r="F1045" s="158" t="s">
        <v>122</v>
      </c>
      <c r="G1045" s="158" t="s">
        <v>123</v>
      </c>
    </row>
    <row r="1046" spans="1:7" ht="21.75" customHeight="1">
      <c r="A1046" s="159" t="s">
        <v>124</v>
      </c>
      <c r="B1046" s="160" t="e">
        <f>#REF!</f>
        <v>#REF!</v>
      </c>
      <c r="C1046" s="159"/>
      <c r="D1046" s="161"/>
      <c r="E1046" s="159" t="s">
        <v>124</v>
      </c>
      <c r="F1046" s="160" t="e">
        <f t="shared" ref="F1046:F1072" si="36">B1046</f>
        <v>#REF!</v>
      </c>
      <c r="G1046" s="160"/>
    </row>
    <row r="1047" spans="1:7" ht="21.75" customHeight="1">
      <c r="A1047" s="159" t="s">
        <v>125</v>
      </c>
      <c r="B1047" s="160" t="e">
        <f>#REF!</f>
        <v>#REF!</v>
      </c>
      <c r="C1047" s="159"/>
      <c r="D1047" s="161"/>
      <c r="E1047" s="159" t="s">
        <v>125</v>
      </c>
      <c r="F1047" s="160" t="e">
        <f t="shared" si="36"/>
        <v>#REF!</v>
      </c>
      <c r="G1047" s="160"/>
    </row>
    <row r="1048" spans="1:7" ht="21.75" customHeight="1">
      <c r="A1048" s="159" t="s">
        <v>142</v>
      </c>
      <c r="B1048" s="160" t="e">
        <f>#REF!</f>
        <v>#REF!</v>
      </c>
      <c r="C1048" s="159"/>
      <c r="D1048" s="161"/>
      <c r="E1048" s="159" t="s">
        <v>142</v>
      </c>
      <c r="F1048" s="160" t="e">
        <f t="shared" si="36"/>
        <v>#REF!</v>
      </c>
      <c r="G1048" s="160"/>
    </row>
    <row r="1049" spans="1:7" ht="21.75" customHeight="1">
      <c r="A1049" s="159" t="s">
        <v>126</v>
      </c>
      <c r="B1049" s="160" t="e">
        <f>#REF!</f>
        <v>#REF!</v>
      </c>
      <c r="C1049" s="159"/>
      <c r="D1049" s="161"/>
      <c r="E1049" s="159" t="s">
        <v>126</v>
      </c>
      <c r="F1049" s="160" t="e">
        <f t="shared" si="36"/>
        <v>#REF!</v>
      </c>
      <c r="G1049" s="160"/>
    </row>
    <row r="1050" spans="1:7" ht="21.75" customHeight="1">
      <c r="A1050" s="159" t="s">
        <v>127</v>
      </c>
      <c r="B1050" s="160" t="e">
        <f>#REF!</f>
        <v>#REF!</v>
      </c>
      <c r="C1050" s="159"/>
      <c r="D1050" s="161"/>
      <c r="E1050" s="159" t="s">
        <v>127</v>
      </c>
      <c r="F1050" s="160" t="e">
        <f t="shared" si="36"/>
        <v>#REF!</v>
      </c>
      <c r="G1050" s="160"/>
    </row>
    <row r="1051" spans="1:7" ht="21.75" customHeight="1">
      <c r="A1051" s="159" t="s">
        <v>128</v>
      </c>
      <c r="B1051" s="160" t="e">
        <f>#REF!</f>
        <v>#REF!</v>
      </c>
      <c r="C1051" s="159"/>
      <c r="D1051" s="161"/>
      <c r="E1051" s="159" t="s">
        <v>128</v>
      </c>
      <c r="F1051" s="160" t="e">
        <f t="shared" si="36"/>
        <v>#REF!</v>
      </c>
      <c r="G1051" s="160"/>
    </row>
    <row r="1052" spans="1:7" ht="21.75" customHeight="1">
      <c r="A1052" s="159" t="s">
        <v>129</v>
      </c>
      <c r="B1052" s="160" t="e">
        <f>#REF!</f>
        <v>#REF!</v>
      </c>
      <c r="C1052" s="159"/>
      <c r="D1052" s="161"/>
      <c r="E1052" s="159" t="s">
        <v>129</v>
      </c>
      <c r="F1052" s="160" t="e">
        <f t="shared" si="36"/>
        <v>#REF!</v>
      </c>
      <c r="G1052" s="160"/>
    </row>
    <row r="1053" spans="1:7" ht="21.75" customHeight="1">
      <c r="A1053" s="159" t="s">
        <v>130</v>
      </c>
      <c r="B1053" s="160" t="e">
        <f>#REF!</f>
        <v>#REF!</v>
      </c>
      <c r="C1053" s="159"/>
      <c r="D1053" s="161"/>
      <c r="E1053" s="159" t="s">
        <v>130</v>
      </c>
      <c r="F1053" s="160" t="e">
        <f t="shared" si="36"/>
        <v>#REF!</v>
      </c>
      <c r="G1053" s="160"/>
    </row>
    <row r="1054" spans="1:7" ht="21.75" customHeight="1">
      <c r="A1054" s="159" t="s">
        <v>131</v>
      </c>
      <c r="B1054" s="160" t="e">
        <f>#REF!</f>
        <v>#REF!</v>
      </c>
      <c r="C1054" s="159"/>
      <c r="D1054" s="161"/>
      <c r="E1054" s="159" t="s">
        <v>131</v>
      </c>
      <c r="F1054" s="160" t="e">
        <f t="shared" si="36"/>
        <v>#REF!</v>
      </c>
      <c r="G1054" s="160"/>
    </row>
    <row r="1055" spans="1:7" ht="21.75" customHeight="1">
      <c r="A1055" s="159" t="s">
        <v>132</v>
      </c>
      <c r="B1055" s="160" t="e">
        <f>#REF!</f>
        <v>#REF!</v>
      </c>
      <c r="C1055" s="159"/>
      <c r="D1055" s="161"/>
      <c r="E1055" s="159" t="s">
        <v>132</v>
      </c>
      <c r="F1055" s="160" t="e">
        <f t="shared" si="36"/>
        <v>#REF!</v>
      </c>
      <c r="G1055" s="160"/>
    </row>
    <row r="1056" spans="1:7" ht="21.75" customHeight="1">
      <c r="A1056" s="159" t="s">
        <v>133</v>
      </c>
      <c r="B1056" s="160" t="e">
        <f>#REF!</f>
        <v>#REF!</v>
      </c>
      <c r="C1056" s="159"/>
      <c r="D1056" s="161"/>
      <c r="E1056" s="159" t="s">
        <v>133</v>
      </c>
      <c r="F1056" s="160" t="e">
        <f t="shared" si="36"/>
        <v>#REF!</v>
      </c>
      <c r="G1056" s="160"/>
    </row>
    <row r="1057" spans="1:7" ht="21.75" customHeight="1">
      <c r="A1057" s="159" t="s">
        <v>134</v>
      </c>
      <c r="B1057" s="160" t="e">
        <f>#REF!</f>
        <v>#REF!</v>
      </c>
      <c r="C1057" s="159"/>
      <c r="D1057" s="161"/>
      <c r="E1057" s="159" t="s">
        <v>134</v>
      </c>
      <c r="F1057" s="160" t="e">
        <f t="shared" si="36"/>
        <v>#REF!</v>
      </c>
      <c r="G1057" s="160"/>
    </row>
    <row r="1058" spans="1:7" ht="21.75" customHeight="1">
      <c r="A1058" s="159" t="s">
        <v>152</v>
      </c>
      <c r="B1058" s="160" t="e">
        <f>#REF!</f>
        <v>#REF!</v>
      </c>
      <c r="C1058" s="159"/>
      <c r="D1058" s="161"/>
      <c r="E1058" s="159" t="str">
        <f>A1058</f>
        <v>Petit Ep. Cannebe 500g</v>
      </c>
      <c r="F1058" s="160" t="e">
        <f t="shared" si="36"/>
        <v>#REF!</v>
      </c>
      <c r="G1058" s="160"/>
    </row>
    <row r="1059" spans="1:7" ht="21.75" customHeight="1">
      <c r="A1059" s="159" t="s">
        <v>150</v>
      </c>
      <c r="B1059" s="160" t="e">
        <f>#REF!</f>
        <v>#REF!</v>
      </c>
      <c r="C1059" s="159"/>
      <c r="D1059" s="161"/>
      <c r="E1059" s="159" t="s">
        <v>150</v>
      </c>
      <c r="F1059" s="160" t="e">
        <f t="shared" si="36"/>
        <v>#REF!</v>
      </c>
      <c r="G1059" s="160"/>
    </row>
    <row r="1060" spans="1:7" ht="21.75" customHeight="1">
      <c r="A1060" s="159" t="s">
        <v>151</v>
      </c>
      <c r="B1060" s="160" t="e">
        <f>#REF!</f>
        <v>#REF!</v>
      </c>
      <c r="C1060" s="159"/>
      <c r="D1060" s="161"/>
      <c r="E1060" s="159" t="s">
        <v>151</v>
      </c>
      <c r="F1060" s="160" t="e">
        <f t="shared" si="36"/>
        <v>#REF!</v>
      </c>
      <c r="G1060" s="160"/>
    </row>
    <row r="1061" spans="1:7" ht="21.75" customHeight="1">
      <c r="A1061" s="159" t="s">
        <v>135</v>
      </c>
      <c r="B1061" s="160" t="e">
        <f>#REF!</f>
        <v>#REF!</v>
      </c>
      <c r="C1061" s="159"/>
      <c r="D1061" s="161"/>
      <c r="E1061" s="159" t="s">
        <v>135</v>
      </c>
      <c r="F1061" s="160" t="e">
        <f t="shared" si="36"/>
        <v>#REF!</v>
      </c>
      <c r="G1061" s="160"/>
    </row>
    <row r="1062" spans="1:7" ht="21.75" customHeight="1">
      <c r="A1062" s="159" t="s">
        <v>136</v>
      </c>
      <c r="B1062" s="160" t="e">
        <f>#REF!</f>
        <v>#REF!</v>
      </c>
      <c r="C1062" s="159"/>
      <c r="D1062" s="161"/>
      <c r="E1062" s="159" t="s">
        <v>136</v>
      </c>
      <c r="F1062" s="160" t="e">
        <f t="shared" si="36"/>
        <v>#REF!</v>
      </c>
      <c r="G1062" s="160"/>
    </row>
    <row r="1063" spans="1:7" ht="21.75" customHeight="1">
      <c r="A1063" s="159" t="s">
        <v>137</v>
      </c>
      <c r="B1063" s="160" t="e">
        <f>#REF!</f>
        <v>#REF!</v>
      </c>
      <c r="C1063" s="159"/>
      <c r="D1063" s="161"/>
      <c r="E1063" s="159" t="s">
        <v>137</v>
      </c>
      <c r="F1063" s="160" t="e">
        <f t="shared" si="36"/>
        <v>#REF!</v>
      </c>
      <c r="G1063" s="160"/>
    </row>
    <row r="1064" spans="1:7" ht="21.75" customHeight="1">
      <c r="A1064" s="159" t="s">
        <v>138</v>
      </c>
      <c r="B1064" s="160" t="e">
        <f>#REF!</f>
        <v>#REF!</v>
      </c>
      <c r="C1064" s="159"/>
      <c r="D1064" s="161"/>
      <c r="E1064" s="159" t="s">
        <v>138</v>
      </c>
      <c r="F1064" s="160" t="e">
        <f t="shared" si="36"/>
        <v>#REF!</v>
      </c>
      <c r="G1064" s="160"/>
    </row>
    <row r="1065" spans="1:7" ht="21.75" customHeight="1">
      <c r="A1065" s="159" t="s">
        <v>153</v>
      </c>
      <c r="B1065" s="160" t="e">
        <f>#REF!</f>
        <v>#REF!</v>
      </c>
      <c r="C1065" s="159"/>
      <c r="D1065" s="161"/>
      <c r="E1065" s="159" t="s">
        <v>153</v>
      </c>
      <c r="F1065" s="160" t="e">
        <f t="shared" si="36"/>
        <v>#REF!</v>
      </c>
      <c r="G1065" s="160"/>
    </row>
    <row r="1066" spans="1:7" ht="21.75" customHeight="1">
      <c r="A1066" s="159" t="s">
        <v>154</v>
      </c>
      <c r="B1066" s="160" t="e">
        <f>#REF!</f>
        <v>#REF!</v>
      </c>
      <c r="C1066" s="159"/>
      <c r="D1066" s="161"/>
      <c r="E1066" s="159" t="s">
        <v>154</v>
      </c>
      <c r="F1066" s="160" t="e">
        <f t="shared" si="36"/>
        <v>#REF!</v>
      </c>
      <c r="G1066" s="160"/>
    </row>
    <row r="1067" spans="1:7" ht="21.75" customHeight="1">
      <c r="A1067" s="159" t="s">
        <v>139</v>
      </c>
      <c r="B1067" s="160" t="e">
        <f>#REF!</f>
        <v>#REF!</v>
      </c>
      <c r="C1067" s="159"/>
      <c r="D1067" s="161"/>
      <c r="E1067" s="159" t="s">
        <v>139</v>
      </c>
      <c r="F1067" s="160" t="e">
        <f t="shared" si="36"/>
        <v>#REF!</v>
      </c>
      <c r="G1067" s="160"/>
    </row>
    <row r="1068" spans="1:7" ht="21.75" customHeight="1">
      <c r="A1068" s="159" t="s">
        <v>149</v>
      </c>
      <c r="B1068" s="160" t="e">
        <f>#REF!</f>
        <v>#REF!</v>
      </c>
      <c r="C1068" s="159"/>
      <c r="D1068" s="161"/>
      <c r="E1068" s="159" t="s">
        <v>149</v>
      </c>
      <c r="F1068" s="160" t="e">
        <f t="shared" si="36"/>
        <v>#REF!</v>
      </c>
      <c r="G1068" s="160"/>
    </row>
    <row r="1069" spans="1:7" ht="21.75" customHeight="1">
      <c r="A1069" s="159" t="s">
        <v>155</v>
      </c>
      <c r="B1069" s="160" t="e">
        <f>#REF!</f>
        <v>#REF!</v>
      </c>
      <c r="C1069" s="159"/>
      <c r="D1069" s="161"/>
      <c r="E1069" s="159" t="s">
        <v>155</v>
      </c>
      <c r="F1069" s="160" t="e">
        <f t="shared" si="36"/>
        <v>#REF!</v>
      </c>
      <c r="G1069" s="160"/>
    </row>
    <row r="1070" spans="1:7" ht="21.75" customHeight="1">
      <c r="A1070" s="159" t="s">
        <v>156</v>
      </c>
      <c r="B1070" s="160" t="e">
        <f>#REF!</f>
        <v>#REF!</v>
      </c>
      <c r="C1070" s="159"/>
      <c r="D1070" s="161"/>
      <c r="E1070" s="159" t="s">
        <v>156</v>
      </c>
      <c r="F1070" s="160" t="e">
        <f t="shared" si="36"/>
        <v>#REF!</v>
      </c>
      <c r="G1070" s="160"/>
    </row>
    <row r="1071" spans="1:7" ht="21.75" customHeight="1">
      <c r="A1071" s="159" t="s">
        <v>157</v>
      </c>
      <c r="B1071" s="160" t="e">
        <f>#REF!</f>
        <v>#REF!</v>
      </c>
      <c r="C1071" s="159"/>
      <c r="D1071" s="161"/>
      <c r="E1071" s="159" t="s">
        <v>157</v>
      </c>
      <c r="F1071" s="160" t="e">
        <f t="shared" si="36"/>
        <v>#REF!</v>
      </c>
      <c r="G1071" s="160"/>
    </row>
    <row r="1072" spans="1:7" ht="21.75" customHeight="1">
      <c r="A1072" s="159" t="s">
        <v>158</v>
      </c>
      <c r="B1072" s="160" t="e">
        <f>#REF!</f>
        <v>#REF!</v>
      </c>
      <c r="C1072" s="159"/>
      <c r="D1072" s="161"/>
      <c r="E1072" s="159" t="s">
        <v>158</v>
      </c>
      <c r="F1072" s="160" t="e">
        <f t="shared" si="36"/>
        <v>#REF!</v>
      </c>
      <c r="G1072" s="160"/>
    </row>
    <row r="1073" spans="1:7" ht="21.75" customHeight="1">
      <c r="A1073" s="163" t="s">
        <v>110</v>
      </c>
      <c r="B1073" s="160" t="e">
        <f>SUM(B1046:B1072)</f>
        <v>#REF!</v>
      </c>
      <c r="C1073" s="163"/>
      <c r="E1073" s="163" t="s">
        <v>110</v>
      </c>
      <c r="F1073" s="160" t="e">
        <f>SUM(F1046:F1072)</f>
        <v>#REF!</v>
      </c>
      <c r="G1073" s="157"/>
    </row>
    <row r="1074" spans="1:7" ht="21.75" customHeight="1">
      <c r="F1074" s="162"/>
    </row>
    <row r="1075" spans="1:7" ht="24" customHeight="1">
      <c r="A1075" s="672" t="s">
        <v>117</v>
      </c>
      <c r="B1075" s="672"/>
      <c r="C1075" s="672"/>
      <c r="D1075" s="154"/>
      <c r="E1075" s="672" t="s">
        <v>117</v>
      </c>
      <c r="F1075" s="672"/>
      <c r="G1075" s="672"/>
    </row>
    <row r="1076" spans="1:7" ht="21.75" customHeight="1">
      <c r="A1076" s="155"/>
      <c r="B1076" s="156"/>
      <c r="C1076" s="155"/>
      <c r="D1076" s="155"/>
      <c r="E1076" s="155"/>
      <c r="F1076" s="156"/>
      <c r="G1076" s="156"/>
    </row>
    <row r="1077" spans="1:7" ht="21.75" customHeight="1">
      <c r="A1077" s="155" t="s">
        <v>118</v>
      </c>
      <c r="B1077" s="673">
        <f ca="1">$B1041</f>
        <v>45896</v>
      </c>
      <c r="C1077" s="673"/>
      <c r="D1077" s="155"/>
      <c r="E1077" s="155" t="s">
        <v>118</v>
      </c>
      <c r="F1077" s="673">
        <f ca="1">B1077</f>
        <v>45896</v>
      </c>
      <c r="G1077" s="673"/>
    </row>
    <row r="1078" spans="1:7" ht="21.75" customHeight="1">
      <c r="A1078" s="155" t="s">
        <v>119</v>
      </c>
      <c r="B1078" s="670" t="e">
        <f>#REF!</f>
        <v>#REF!</v>
      </c>
      <c r="C1078" s="670"/>
      <c r="D1078" s="155"/>
      <c r="E1078" s="155" t="s">
        <v>119</v>
      </c>
      <c r="F1078" s="670" t="e">
        <f>B1078</f>
        <v>#REF!</v>
      </c>
      <c r="G1078" s="670"/>
    </row>
    <row r="1080" spans="1:7" ht="21.75" customHeight="1">
      <c r="A1080" s="671" t="s">
        <v>120</v>
      </c>
      <c r="B1080" s="671" t="s">
        <v>121</v>
      </c>
      <c r="C1080" s="671"/>
      <c r="E1080" s="671" t="s">
        <v>120</v>
      </c>
      <c r="F1080" s="671" t="s">
        <v>121</v>
      </c>
      <c r="G1080" s="671"/>
    </row>
    <row r="1081" spans="1:7" ht="21.75" customHeight="1">
      <c r="A1081" s="671"/>
      <c r="B1081" s="158" t="s">
        <v>122</v>
      </c>
      <c r="C1081" s="158" t="s">
        <v>123</v>
      </c>
      <c r="E1081" s="671"/>
      <c r="F1081" s="158" t="s">
        <v>122</v>
      </c>
      <c r="G1081" s="158" t="s">
        <v>123</v>
      </c>
    </row>
    <row r="1082" spans="1:7" ht="21.75" customHeight="1">
      <c r="A1082" s="159" t="s">
        <v>124</v>
      </c>
      <c r="B1082" s="160" t="e">
        <f>#REF!</f>
        <v>#REF!</v>
      </c>
      <c r="C1082" s="159"/>
      <c r="D1082" s="161"/>
      <c r="E1082" s="159" t="s">
        <v>124</v>
      </c>
      <c r="F1082" s="160" t="e">
        <f t="shared" ref="F1082:F1108" si="37">B1082</f>
        <v>#REF!</v>
      </c>
      <c r="G1082" s="160"/>
    </row>
    <row r="1083" spans="1:7" ht="21.75" customHeight="1">
      <c r="A1083" s="159" t="s">
        <v>125</v>
      </c>
      <c r="B1083" s="160" t="e">
        <f>#REF!</f>
        <v>#REF!</v>
      </c>
      <c r="C1083" s="159"/>
      <c r="D1083" s="161"/>
      <c r="E1083" s="159" t="s">
        <v>125</v>
      </c>
      <c r="F1083" s="160" t="e">
        <f t="shared" si="37"/>
        <v>#REF!</v>
      </c>
      <c r="G1083" s="160"/>
    </row>
    <row r="1084" spans="1:7" ht="21.75" customHeight="1">
      <c r="A1084" s="159" t="s">
        <v>142</v>
      </c>
      <c r="B1084" s="160" t="e">
        <f>#REF!</f>
        <v>#REF!</v>
      </c>
      <c r="C1084" s="159"/>
      <c r="D1084" s="161"/>
      <c r="E1084" s="159" t="s">
        <v>142</v>
      </c>
      <c r="F1084" s="160" t="e">
        <f t="shared" si="37"/>
        <v>#REF!</v>
      </c>
      <c r="G1084" s="160"/>
    </row>
    <row r="1085" spans="1:7" ht="21.75" customHeight="1">
      <c r="A1085" s="159" t="s">
        <v>126</v>
      </c>
      <c r="B1085" s="160" t="e">
        <f>#REF!</f>
        <v>#REF!</v>
      </c>
      <c r="C1085" s="159"/>
      <c r="D1085" s="161"/>
      <c r="E1085" s="159" t="s">
        <v>126</v>
      </c>
      <c r="F1085" s="160" t="e">
        <f t="shared" si="37"/>
        <v>#REF!</v>
      </c>
      <c r="G1085" s="160"/>
    </row>
    <row r="1086" spans="1:7" ht="21.75" customHeight="1">
      <c r="A1086" s="159" t="s">
        <v>127</v>
      </c>
      <c r="B1086" s="160" t="e">
        <f>#REF!</f>
        <v>#REF!</v>
      </c>
      <c r="C1086" s="159"/>
      <c r="D1086" s="161"/>
      <c r="E1086" s="159" t="s">
        <v>127</v>
      </c>
      <c r="F1086" s="160" t="e">
        <f t="shared" si="37"/>
        <v>#REF!</v>
      </c>
      <c r="G1086" s="160"/>
    </row>
    <row r="1087" spans="1:7" ht="21.75" customHeight="1">
      <c r="A1087" s="159" t="s">
        <v>128</v>
      </c>
      <c r="B1087" s="160" t="e">
        <f>#REF!</f>
        <v>#REF!</v>
      </c>
      <c r="C1087" s="159"/>
      <c r="D1087" s="161"/>
      <c r="E1087" s="159" t="s">
        <v>128</v>
      </c>
      <c r="F1087" s="160" t="e">
        <f t="shared" si="37"/>
        <v>#REF!</v>
      </c>
      <c r="G1087" s="160"/>
    </row>
    <row r="1088" spans="1:7" ht="21.75" customHeight="1">
      <c r="A1088" s="159" t="s">
        <v>129</v>
      </c>
      <c r="B1088" s="160" t="e">
        <f>#REF!</f>
        <v>#REF!</v>
      </c>
      <c r="C1088" s="159"/>
      <c r="D1088" s="161"/>
      <c r="E1088" s="159" t="s">
        <v>129</v>
      </c>
      <c r="F1088" s="160" t="e">
        <f t="shared" si="37"/>
        <v>#REF!</v>
      </c>
      <c r="G1088" s="160"/>
    </row>
    <row r="1089" spans="1:7" ht="21.75" customHeight="1">
      <c r="A1089" s="159" t="s">
        <v>130</v>
      </c>
      <c r="B1089" s="160" t="e">
        <f>#REF!</f>
        <v>#REF!</v>
      </c>
      <c r="C1089" s="159"/>
      <c r="D1089" s="161"/>
      <c r="E1089" s="159" t="s">
        <v>130</v>
      </c>
      <c r="F1089" s="160" t="e">
        <f t="shared" si="37"/>
        <v>#REF!</v>
      </c>
      <c r="G1089" s="160"/>
    </row>
    <row r="1090" spans="1:7" ht="21.75" customHeight="1">
      <c r="A1090" s="159" t="s">
        <v>131</v>
      </c>
      <c r="B1090" s="160" t="e">
        <f>#REF!</f>
        <v>#REF!</v>
      </c>
      <c r="C1090" s="159"/>
      <c r="D1090" s="161"/>
      <c r="E1090" s="159" t="s">
        <v>131</v>
      </c>
      <c r="F1090" s="160" t="e">
        <f t="shared" si="37"/>
        <v>#REF!</v>
      </c>
      <c r="G1090" s="160"/>
    </row>
    <row r="1091" spans="1:7" ht="21.75" customHeight="1">
      <c r="A1091" s="159" t="s">
        <v>132</v>
      </c>
      <c r="B1091" s="160" t="e">
        <f>#REF!</f>
        <v>#REF!</v>
      </c>
      <c r="C1091" s="159"/>
      <c r="D1091" s="161"/>
      <c r="E1091" s="159" t="s">
        <v>132</v>
      </c>
      <c r="F1091" s="160" t="e">
        <f t="shared" si="37"/>
        <v>#REF!</v>
      </c>
      <c r="G1091" s="160"/>
    </row>
    <row r="1092" spans="1:7" ht="21.75" customHeight="1">
      <c r="A1092" s="159" t="s">
        <v>133</v>
      </c>
      <c r="B1092" s="160" t="e">
        <f>#REF!</f>
        <v>#REF!</v>
      </c>
      <c r="C1092" s="159"/>
      <c r="D1092" s="161"/>
      <c r="E1092" s="159" t="s">
        <v>133</v>
      </c>
      <c r="F1092" s="160" t="e">
        <f t="shared" si="37"/>
        <v>#REF!</v>
      </c>
      <c r="G1092" s="160"/>
    </row>
    <row r="1093" spans="1:7" ht="21.75" customHeight="1">
      <c r="A1093" s="159" t="s">
        <v>134</v>
      </c>
      <c r="B1093" s="160" t="e">
        <f>#REF!</f>
        <v>#REF!</v>
      </c>
      <c r="C1093" s="159"/>
      <c r="D1093" s="161"/>
      <c r="E1093" s="159" t="s">
        <v>134</v>
      </c>
      <c r="F1093" s="160" t="e">
        <f t="shared" si="37"/>
        <v>#REF!</v>
      </c>
      <c r="G1093" s="160"/>
    </row>
    <row r="1094" spans="1:7" ht="21.75" customHeight="1">
      <c r="A1094" s="159" t="s">
        <v>152</v>
      </c>
      <c r="B1094" s="160" t="e">
        <f>#REF!</f>
        <v>#REF!</v>
      </c>
      <c r="C1094" s="159"/>
      <c r="D1094" s="161"/>
      <c r="E1094" s="159" t="str">
        <f>A1094</f>
        <v>Petit Ep. Cannebe 500g</v>
      </c>
      <c r="F1094" s="160" t="e">
        <f t="shared" si="37"/>
        <v>#REF!</v>
      </c>
      <c r="G1094" s="160"/>
    </row>
    <row r="1095" spans="1:7" ht="21.75" customHeight="1">
      <c r="A1095" s="159" t="s">
        <v>150</v>
      </c>
      <c r="B1095" s="160" t="e">
        <f>#REF!</f>
        <v>#REF!</v>
      </c>
      <c r="C1095" s="159"/>
      <c r="D1095" s="161"/>
      <c r="E1095" s="159" t="s">
        <v>150</v>
      </c>
      <c r="F1095" s="160" t="e">
        <f t="shared" si="37"/>
        <v>#REF!</v>
      </c>
      <c r="G1095" s="160"/>
    </row>
    <row r="1096" spans="1:7" ht="21.75" customHeight="1">
      <c r="A1096" s="159" t="s">
        <v>151</v>
      </c>
      <c r="B1096" s="160" t="e">
        <f>#REF!</f>
        <v>#REF!</v>
      </c>
      <c r="C1096" s="159"/>
      <c r="D1096" s="161"/>
      <c r="E1096" s="159" t="s">
        <v>151</v>
      </c>
      <c r="F1096" s="160" t="e">
        <f t="shared" si="37"/>
        <v>#REF!</v>
      </c>
      <c r="G1096" s="160"/>
    </row>
    <row r="1097" spans="1:7" ht="21.75" customHeight="1">
      <c r="A1097" s="159" t="s">
        <v>135</v>
      </c>
      <c r="B1097" s="160" t="e">
        <f>#REF!</f>
        <v>#REF!</v>
      </c>
      <c r="C1097" s="159"/>
      <c r="D1097" s="161"/>
      <c r="E1097" s="159" t="s">
        <v>135</v>
      </c>
      <c r="F1097" s="160" t="e">
        <f t="shared" si="37"/>
        <v>#REF!</v>
      </c>
      <c r="G1097" s="160"/>
    </row>
    <row r="1098" spans="1:7" ht="21.75" customHeight="1">
      <c r="A1098" s="159" t="s">
        <v>136</v>
      </c>
      <c r="B1098" s="160" t="e">
        <f>#REF!</f>
        <v>#REF!</v>
      </c>
      <c r="C1098" s="159"/>
      <c r="D1098" s="161"/>
      <c r="E1098" s="159" t="s">
        <v>136</v>
      </c>
      <c r="F1098" s="160" t="e">
        <f t="shared" si="37"/>
        <v>#REF!</v>
      </c>
      <c r="G1098" s="160"/>
    </row>
    <row r="1099" spans="1:7" ht="21.75" customHeight="1">
      <c r="A1099" s="159" t="s">
        <v>137</v>
      </c>
      <c r="B1099" s="160" t="e">
        <f>#REF!</f>
        <v>#REF!</v>
      </c>
      <c r="C1099" s="159"/>
      <c r="D1099" s="161"/>
      <c r="E1099" s="159" t="s">
        <v>137</v>
      </c>
      <c r="F1099" s="160" t="e">
        <f t="shared" si="37"/>
        <v>#REF!</v>
      </c>
      <c r="G1099" s="160"/>
    </row>
    <row r="1100" spans="1:7" ht="21.75" customHeight="1">
      <c r="A1100" s="159" t="s">
        <v>138</v>
      </c>
      <c r="B1100" s="160" t="e">
        <f>#REF!</f>
        <v>#REF!</v>
      </c>
      <c r="C1100" s="159"/>
      <c r="D1100" s="161"/>
      <c r="E1100" s="159" t="s">
        <v>138</v>
      </c>
      <c r="F1100" s="160" t="e">
        <f t="shared" si="37"/>
        <v>#REF!</v>
      </c>
      <c r="G1100" s="160"/>
    </row>
    <row r="1101" spans="1:7" ht="21.75" customHeight="1">
      <c r="A1101" s="159" t="s">
        <v>153</v>
      </c>
      <c r="B1101" s="160" t="e">
        <f>#REF!</f>
        <v>#REF!</v>
      </c>
      <c r="C1101" s="159"/>
      <c r="D1101" s="161"/>
      <c r="E1101" s="159" t="s">
        <v>153</v>
      </c>
      <c r="F1101" s="160" t="e">
        <f t="shared" si="37"/>
        <v>#REF!</v>
      </c>
      <c r="G1101" s="160"/>
    </row>
    <row r="1102" spans="1:7" ht="21.75" customHeight="1">
      <c r="A1102" s="159" t="s">
        <v>154</v>
      </c>
      <c r="B1102" s="160" t="e">
        <f>#REF!</f>
        <v>#REF!</v>
      </c>
      <c r="C1102" s="159"/>
      <c r="D1102" s="161"/>
      <c r="E1102" s="159" t="s">
        <v>154</v>
      </c>
      <c r="F1102" s="160" t="e">
        <f t="shared" si="37"/>
        <v>#REF!</v>
      </c>
      <c r="G1102" s="160"/>
    </row>
    <row r="1103" spans="1:7" ht="21.75" customHeight="1">
      <c r="A1103" s="159" t="s">
        <v>139</v>
      </c>
      <c r="B1103" s="160" t="e">
        <f>#REF!</f>
        <v>#REF!</v>
      </c>
      <c r="C1103" s="159"/>
      <c r="D1103" s="161"/>
      <c r="E1103" s="159" t="s">
        <v>139</v>
      </c>
      <c r="F1103" s="160" t="e">
        <f t="shared" si="37"/>
        <v>#REF!</v>
      </c>
      <c r="G1103" s="160"/>
    </row>
    <row r="1104" spans="1:7" ht="21.75" customHeight="1">
      <c r="A1104" s="159" t="s">
        <v>149</v>
      </c>
      <c r="B1104" s="160" t="e">
        <f>#REF!</f>
        <v>#REF!</v>
      </c>
      <c r="C1104" s="159"/>
      <c r="D1104" s="161"/>
      <c r="E1104" s="159" t="s">
        <v>149</v>
      </c>
      <c r="F1104" s="160" t="e">
        <f t="shared" si="37"/>
        <v>#REF!</v>
      </c>
      <c r="G1104" s="160"/>
    </row>
    <row r="1105" spans="1:7" ht="21.75" customHeight="1">
      <c r="A1105" s="159" t="s">
        <v>155</v>
      </c>
      <c r="B1105" s="160" t="e">
        <f>#REF!</f>
        <v>#REF!</v>
      </c>
      <c r="C1105" s="159"/>
      <c r="D1105" s="161"/>
      <c r="E1105" s="159" t="s">
        <v>155</v>
      </c>
      <c r="F1105" s="160" t="e">
        <f t="shared" si="37"/>
        <v>#REF!</v>
      </c>
      <c r="G1105" s="160"/>
    </row>
    <row r="1106" spans="1:7" ht="21.75" customHeight="1">
      <c r="A1106" s="159" t="s">
        <v>156</v>
      </c>
      <c r="B1106" s="160" t="e">
        <f>#REF!</f>
        <v>#REF!</v>
      </c>
      <c r="C1106" s="159"/>
      <c r="D1106" s="161"/>
      <c r="E1106" s="159" t="s">
        <v>156</v>
      </c>
      <c r="F1106" s="160" t="e">
        <f t="shared" si="37"/>
        <v>#REF!</v>
      </c>
      <c r="G1106" s="160"/>
    </row>
    <row r="1107" spans="1:7" ht="21.75" customHeight="1">
      <c r="A1107" s="159" t="s">
        <v>157</v>
      </c>
      <c r="B1107" s="160" t="e">
        <f>#REF!</f>
        <v>#REF!</v>
      </c>
      <c r="C1107" s="159"/>
      <c r="D1107" s="161"/>
      <c r="E1107" s="159" t="s">
        <v>157</v>
      </c>
      <c r="F1107" s="160" t="e">
        <f t="shared" si="37"/>
        <v>#REF!</v>
      </c>
      <c r="G1107" s="160"/>
    </row>
    <row r="1108" spans="1:7" ht="21.75" customHeight="1">
      <c r="A1108" s="159" t="s">
        <v>158</v>
      </c>
      <c r="B1108" s="160" t="e">
        <f>#REF!</f>
        <v>#REF!</v>
      </c>
      <c r="C1108" s="159"/>
      <c r="D1108" s="161"/>
      <c r="E1108" s="159" t="s">
        <v>158</v>
      </c>
      <c r="F1108" s="160" t="e">
        <f t="shared" si="37"/>
        <v>#REF!</v>
      </c>
      <c r="G1108" s="160"/>
    </row>
    <row r="1109" spans="1:7" ht="21.75" customHeight="1">
      <c r="A1109" s="163" t="s">
        <v>110</v>
      </c>
      <c r="B1109" s="160" t="e">
        <f>SUM(B1082:B1108)</f>
        <v>#REF!</v>
      </c>
      <c r="C1109" s="163"/>
      <c r="E1109" s="163" t="s">
        <v>110</v>
      </c>
      <c r="F1109" s="160" t="e">
        <f>SUM(F1082:F1108)</f>
        <v>#REF!</v>
      </c>
      <c r="G1109" s="157"/>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topLeftCell="A2" zoomScale="60" zoomScaleNormal="60" workbookViewId="0">
      <selection activeCell="C10" sqref="C10:D10"/>
    </sheetView>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700" t="s">
        <v>391</v>
      </c>
      <c r="C2" s="700"/>
      <c r="D2" s="700"/>
      <c r="E2" s="700"/>
      <c r="F2" s="700"/>
      <c r="G2" s="700"/>
      <c r="H2" s="700"/>
      <c r="I2" s="700"/>
    </row>
    <row r="3" spans="1:9" ht="17.25" customHeight="1">
      <c r="B3" s="694" t="s">
        <v>159</v>
      </c>
      <c r="C3" s="694"/>
      <c r="D3" s="694"/>
      <c r="E3" s="701">
        <f ca="1">TODAY()</f>
        <v>45895</v>
      </c>
      <c r="F3" s="701"/>
      <c r="G3" s="701"/>
      <c r="H3" s="701"/>
      <c r="I3" s="701"/>
    </row>
    <row r="4" spans="1:9" ht="13.5" customHeight="1"/>
    <row r="5" spans="1:9" ht="17.25" customHeight="1">
      <c r="A5" s="173"/>
      <c r="C5" s="702" t="s">
        <v>160</v>
      </c>
      <c r="D5" s="702"/>
    </row>
    <row r="6" spans="1:9" ht="13.5" customHeight="1">
      <c r="C6" s="694" t="s">
        <v>161</v>
      </c>
      <c r="D6" s="694"/>
    </row>
    <row r="7" spans="1:9" ht="17.25" customHeight="1">
      <c r="B7" s="174" t="s">
        <v>162</v>
      </c>
      <c r="C7" s="696">
        <f>quantite_matiere!B51</f>
        <v>0</v>
      </c>
      <c r="D7" s="696"/>
    </row>
    <row r="8" spans="1:9" ht="17.25" customHeight="1">
      <c r="B8" s="175" t="s">
        <v>163</v>
      </c>
      <c r="C8" s="693">
        <f>quantite_matiere!AU18*0.001</f>
        <v>0</v>
      </c>
      <c r="D8" s="693"/>
    </row>
    <row r="9" spans="1:9" ht="17.25" customHeight="1">
      <c r="B9" s="174" t="s">
        <v>164</v>
      </c>
      <c r="C9" s="696">
        <f>0.001*quantite_matiere!AU20</f>
        <v>0</v>
      </c>
      <c r="D9" s="696"/>
    </row>
    <row r="10" spans="1:9" ht="17.25" customHeight="1">
      <c r="B10" s="175" t="s">
        <v>396</v>
      </c>
      <c r="C10" s="693">
        <f>0.001*quantite_matiere!AU21</f>
        <v>0</v>
      </c>
      <c r="D10" s="693"/>
    </row>
    <row r="11" spans="1:9" ht="5.25" customHeight="1">
      <c r="B11" s="176"/>
      <c r="C11" s="177"/>
      <c r="D11" s="178"/>
    </row>
    <row r="12" spans="1:9" ht="17.25" customHeight="1">
      <c r="B12" s="179" t="s">
        <v>165</v>
      </c>
      <c r="C12" s="699">
        <f>quantite_matiere!AU2</f>
        <v>0</v>
      </c>
      <c r="D12" s="699"/>
    </row>
    <row r="13" spans="1:9" ht="17.25" customHeight="1">
      <c r="B13" s="180" t="s">
        <v>166</v>
      </c>
      <c r="C13" s="685">
        <f>quantite_matiere!AU3</f>
        <v>0</v>
      </c>
      <c r="D13" s="685"/>
    </row>
    <row r="14" spans="1:9" ht="5.25" customHeight="1">
      <c r="B14" s="176"/>
      <c r="C14" s="177"/>
      <c r="D14" s="178"/>
    </row>
    <row r="15" spans="1:9" ht="18" customHeight="1">
      <c r="B15" s="181" t="s">
        <v>167</v>
      </c>
      <c r="C15" s="698">
        <f>quantite_matiere!AU9*0.001</f>
        <v>0</v>
      </c>
      <c r="D15" s="698"/>
    </row>
    <row r="16" spans="1:9" ht="17.25" customHeight="1">
      <c r="B16" s="182" t="s">
        <v>168</v>
      </c>
      <c r="C16" s="695">
        <f>0.001*quantite_matiere!AU10</f>
        <v>0</v>
      </c>
      <c r="D16" s="695"/>
    </row>
    <row r="17" spans="2:9" ht="18" customHeight="1">
      <c r="B17" s="183" t="s">
        <v>169</v>
      </c>
      <c r="C17" s="698">
        <f>0.001*quantite_matiere!AU11</f>
        <v>0</v>
      </c>
      <c r="D17" s="698"/>
    </row>
    <row r="18" spans="2:9" ht="17.25" customHeight="1">
      <c r="B18" s="184" t="s">
        <v>170</v>
      </c>
      <c r="C18" s="695">
        <f>0.001*quantite_matiere!AU12</f>
        <v>0</v>
      </c>
      <c r="D18" s="695"/>
      <c r="H18" s="697" t="s">
        <v>171</v>
      </c>
      <c r="I18" s="697"/>
    </row>
    <row r="19" spans="2:9" ht="17.25" customHeight="1">
      <c r="B19" s="181" t="s">
        <v>172</v>
      </c>
      <c r="C19" s="698">
        <f>0.001*quantite_matiere!AU13</f>
        <v>0</v>
      </c>
      <c r="D19" s="698"/>
      <c r="H19" s="694" t="s">
        <v>173</v>
      </c>
      <c r="I19" s="694"/>
    </row>
    <row r="20" spans="2:9" ht="17.25" customHeight="1">
      <c r="B20" s="181" t="s">
        <v>174</v>
      </c>
      <c r="C20" s="698">
        <f>0.001*quantite_matiere!AU14</f>
        <v>0</v>
      </c>
      <c r="D20" s="698"/>
      <c r="G20" s="185" t="s">
        <v>175</v>
      </c>
      <c r="H20" s="684">
        <f>'tableau_des-recettes'!D16</f>
        <v>0</v>
      </c>
      <c r="I20" s="684"/>
    </row>
    <row r="21" spans="2:9" ht="17.25" customHeight="1">
      <c r="B21" s="184" t="s">
        <v>176</v>
      </c>
      <c r="C21" s="695">
        <f>0.001*quantite_matiere!AU15</f>
        <v>0</v>
      </c>
      <c r="D21" s="695"/>
      <c r="G21" s="175" t="s">
        <v>177</v>
      </c>
      <c r="H21" s="693">
        <f>'tableau_des-recettes'!D58</f>
        <v>0</v>
      </c>
      <c r="I21" s="693"/>
    </row>
    <row r="22" spans="2:9" ht="17.25" customHeight="1">
      <c r="B22" s="174" t="s">
        <v>178</v>
      </c>
      <c r="C22" s="696">
        <f>SUM(C15:C21)</f>
        <v>0</v>
      </c>
      <c r="D22" s="696"/>
      <c r="E22" t="s">
        <v>179</v>
      </c>
      <c r="G22" s="185" t="s">
        <v>54</v>
      </c>
      <c r="H22" s="684">
        <f>'tableau_des-recettes'!D15</f>
        <v>0</v>
      </c>
      <c r="I22" s="684"/>
    </row>
    <row r="23" spans="2:9" ht="13.5" customHeight="1">
      <c r="G23" s="175" t="s">
        <v>58</v>
      </c>
      <c r="H23" s="693">
        <f>'tableau_des-recettes'!D17</f>
        <v>0</v>
      </c>
      <c r="I23" s="693"/>
    </row>
    <row r="24" spans="2:9" ht="24" customHeight="1">
      <c r="G24" s="185" t="s">
        <v>180</v>
      </c>
      <c r="H24" s="691">
        <f>'tableau_des-recettes'!S99</f>
        <v>0</v>
      </c>
      <c r="I24" s="691"/>
    </row>
    <row r="25" spans="2:9" ht="17.25" customHeight="1">
      <c r="C25" s="692" t="s">
        <v>181</v>
      </c>
      <c r="D25" s="692"/>
      <c r="E25" s="692"/>
      <c r="G25" s="175" t="s">
        <v>182</v>
      </c>
      <c r="H25" s="693">
        <f>'tableau_des-recettes'!D70</f>
        <v>0</v>
      </c>
      <c r="I25" s="693"/>
    </row>
    <row r="26" spans="2:9" ht="13.5" customHeight="1">
      <c r="C26" s="186" t="s">
        <v>183</v>
      </c>
      <c r="D26" s="694" t="s">
        <v>161</v>
      </c>
      <c r="E26" s="694"/>
      <c r="G26" s="185" t="s">
        <v>184</v>
      </c>
      <c r="H26" s="684">
        <f>'tableau_des-recettes'!S69</f>
        <v>0</v>
      </c>
      <c r="I26" s="684"/>
    </row>
    <row r="27" spans="2:9" ht="16.5" customHeight="1">
      <c r="B27" s="187" t="s">
        <v>69</v>
      </c>
      <c r="C27" s="188" t="s">
        <v>69</v>
      </c>
      <c r="D27" s="686">
        <f>'tableau_des-recettes'!D52*0.001</f>
        <v>0</v>
      </c>
      <c r="E27" s="686"/>
      <c r="G27" s="180" t="s">
        <v>185</v>
      </c>
      <c r="H27" s="690">
        <f>'tableau_des-recettes'!S16</f>
        <v>0</v>
      </c>
      <c r="I27" s="690"/>
    </row>
    <row r="28" spans="2:9" ht="16.5" customHeight="1">
      <c r="B28" s="683" t="s">
        <v>186</v>
      </c>
      <c r="C28" s="189" t="s">
        <v>111</v>
      </c>
      <c r="D28" s="689">
        <f>0.001*('tableau_des-recettes'!D65+'tableau_des-recettes'!G65)</f>
        <v>0</v>
      </c>
      <c r="E28" s="689"/>
      <c r="G28" s="185" t="s">
        <v>187</v>
      </c>
      <c r="H28" s="691">
        <f>'tableau_des-recettes'!S15</f>
        <v>0</v>
      </c>
      <c r="I28" s="691"/>
    </row>
    <row r="29" spans="2:9" ht="16.5" customHeight="1">
      <c r="B29" s="683"/>
      <c r="C29" s="190" t="s">
        <v>188</v>
      </c>
      <c r="D29" s="689">
        <f>0.001*'tableau_des-recettes'!D66</f>
        <v>0</v>
      </c>
      <c r="E29" s="689"/>
      <c r="G29" s="180" t="s">
        <v>189</v>
      </c>
      <c r="H29" s="685" t="e">
        <f>#REF!</f>
        <v>#REF!</v>
      </c>
      <c r="I29" s="685"/>
    </row>
    <row r="30" spans="2:9" ht="16.5" customHeight="1">
      <c r="B30" s="682" t="s">
        <v>190</v>
      </c>
      <c r="C30" s="189" t="s">
        <v>111</v>
      </c>
      <c r="D30" s="686">
        <f>('tableau_des-recettes'!D26+'tableau_des-recettes'!K26)*0.001</f>
        <v>0</v>
      </c>
      <c r="E30" s="686"/>
      <c r="G30" s="185" t="s">
        <v>191</v>
      </c>
      <c r="H30" s="684">
        <f>'tableau_des-recettes'!D99</f>
        <v>0</v>
      </c>
      <c r="I30" s="684"/>
    </row>
    <row r="31" spans="2:9" ht="16.5" customHeight="1">
      <c r="B31" s="682"/>
      <c r="C31" s="190" t="s">
        <v>69</v>
      </c>
      <c r="D31" s="686">
        <f>0.001*'tableau_des-recettes'!D27</f>
        <v>0</v>
      </c>
      <c r="E31" s="686"/>
      <c r="G31" s="180" t="s">
        <v>192</v>
      </c>
      <c r="H31" s="685">
        <f>'tableau_des-recettes'!D32</f>
        <v>0</v>
      </c>
      <c r="I31" s="685"/>
    </row>
    <row r="32" spans="2:9" ht="16.5" customHeight="1">
      <c r="B32" s="191" t="s">
        <v>39</v>
      </c>
      <c r="C32" s="189" t="s">
        <v>111</v>
      </c>
      <c r="D32" s="689">
        <f>0.001*('tableau_des-recettes'!E10+'tableau_des-recettes'!K10)</f>
        <v>0</v>
      </c>
      <c r="E32" s="689"/>
      <c r="G32" s="192" t="s">
        <v>101</v>
      </c>
      <c r="H32" s="684" t="e">
        <f>#REF!</f>
        <v>#REF!</v>
      </c>
      <c r="I32" s="684"/>
    </row>
    <row r="33" spans="2:9" ht="16.5" customHeight="1">
      <c r="B33" s="187" t="s">
        <v>50</v>
      </c>
      <c r="C33" s="190" t="s">
        <v>50</v>
      </c>
      <c r="D33" s="686">
        <f>0.001*'tableau_des-recettes'!S52</f>
        <v>0</v>
      </c>
      <c r="E33" s="686"/>
      <c r="G33" s="180" t="s">
        <v>193</v>
      </c>
      <c r="H33" s="685" t="e">
        <f>#REF!</f>
        <v>#REF!</v>
      </c>
      <c r="I33" s="685"/>
    </row>
    <row r="34" spans="2:9" ht="16.5" customHeight="1">
      <c r="B34" s="193" t="s">
        <v>9</v>
      </c>
      <c r="C34" s="190" t="s">
        <v>9</v>
      </c>
      <c r="D34" s="689">
        <f>0.001*'tableau_des-recettes'!S94</f>
        <v>0</v>
      </c>
      <c r="E34" s="689"/>
      <c r="G34" s="180" t="s">
        <v>194</v>
      </c>
      <c r="H34" s="685">
        <f>'tableau_des-recettes'!S30</f>
        <v>0</v>
      </c>
      <c r="I34" s="685"/>
    </row>
    <row r="35" spans="2:9" ht="16.5" customHeight="1">
      <c r="B35" s="688" t="s">
        <v>85</v>
      </c>
      <c r="C35" s="189" t="s">
        <v>111</v>
      </c>
      <c r="D35" s="686">
        <f>0.001*'tableau_des-recettes'!S65</f>
        <v>0</v>
      </c>
      <c r="E35" s="686"/>
      <c r="G35" s="185" t="s">
        <v>195</v>
      </c>
      <c r="H35" s="684" t="e">
        <f>#REF!</f>
        <v>#REF!</v>
      </c>
      <c r="I35" s="684"/>
    </row>
    <row r="36" spans="2:9" ht="16.5" customHeight="1">
      <c r="B36" s="688"/>
      <c r="C36" s="190" t="s">
        <v>69</v>
      </c>
      <c r="D36" s="686">
        <f>0.001*'tableau_des-recettes'!U65</f>
        <v>0</v>
      </c>
      <c r="E36" s="686"/>
      <c r="G36" s="180" t="s">
        <v>196</v>
      </c>
      <c r="H36" s="685" t="e">
        <f>#REF!</f>
        <v>#REF!</v>
      </c>
      <c r="I36" s="685"/>
    </row>
    <row r="37" spans="2:9" ht="16.5" customHeight="1">
      <c r="B37" s="688"/>
      <c r="C37" s="189" t="s">
        <v>9</v>
      </c>
      <c r="D37" s="686">
        <f>0.001*'tableau_des-recettes'!W65</f>
        <v>0</v>
      </c>
      <c r="E37" s="686"/>
      <c r="G37" s="185" t="s">
        <v>102</v>
      </c>
      <c r="H37" s="684" t="e">
        <f>#REF!</f>
        <v>#REF!</v>
      </c>
      <c r="I37" s="684"/>
    </row>
    <row r="38" spans="2:9" ht="16.5" customHeight="1">
      <c r="B38" s="683" t="s">
        <v>197</v>
      </c>
      <c r="C38" s="189" t="s">
        <v>96</v>
      </c>
      <c r="D38" s="687">
        <f>0.001*'tableau_des-recettes'!S10</f>
        <v>0</v>
      </c>
      <c r="E38" s="687"/>
      <c r="G38" s="180" t="s">
        <v>198</v>
      </c>
      <c r="H38" s="685" t="e">
        <f>#REF!</f>
        <v>#REF!</v>
      </c>
      <c r="I38" s="685"/>
    </row>
    <row r="39" spans="2:9" ht="16.5" customHeight="1">
      <c r="B39" s="683"/>
      <c r="C39" s="190" t="s">
        <v>69</v>
      </c>
      <c r="D39" s="681">
        <f>0.001*'tableau_des-recettes'!S11</f>
        <v>0</v>
      </c>
      <c r="E39" s="681"/>
      <c r="G39" s="185" t="s">
        <v>199</v>
      </c>
      <c r="H39" s="684" t="e">
        <f>#REF!</f>
        <v>#REF!</v>
      </c>
      <c r="I39" s="684"/>
    </row>
    <row r="40" spans="2:9" ht="16.5" customHeight="1">
      <c r="B40" s="682" t="s">
        <v>11</v>
      </c>
      <c r="C40" s="194" t="s">
        <v>200</v>
      </c>
      <c r="D40" s="686" t="e">
        <f>0.001*'tableau_des-recettes'!S24</f>
        <v>#VALUE!</v>
      </c>
      <c r="E40" s="686"/>
      <c r="G40" s="180" t="s">
        <v>201</v>
      </c>
      <c r="H40" s="685">
        <f>'tableau_des-recettes'!D98</f>
        <v>0</v>
      </c>
      <c r="I40" s="685"/>
    </row>
    <row r="41" spans="2:9" ht="16.5" customHeight="1">
      <c r="B41" s="682"/>
      <c r="C41" s="194" t="s">
        <v>69</v>
      </c>
      <c r="D41" s="687">
        <f>0.001*'tableau_des-recettes'!S25</f>
        <v>0</v>
      </c>
      <c r="E41" s="687"/>
      <c r="G41" s="195" t="s">
        <v>202</v>
      </c>
      <c r="H41" s="684">
        <f>'tableau_des-recettes'!S31</f>
        <v>0</v>
      </c>
      <c r="I41" s="684"/>
    </row>
    <row r="42" spans="2:9" ht="16.5" customHeight="1">
      <c r="B42" s="682"/>
      <c r="C42" s="194" t="s">
        <v>9</v>
      </c>
      <c r="D42" s="687">
        <f>0.001*'tableau_des-recettes'!S26</f>
        <v>0</v>
      </c>
      <c r="E42" s="687"/>
      <c r="G42" s="180" t="s">
        <v>203</v>
      </c>
      <c r="H42" s="685">
        <f>'tableau_des-recettes'!S32</f>
        <v>0</v>
      </c>
      <c r="I42" s="685"/>
    </row>
    <row r="43" spans="2:9" ht="16.5" customHeight="1">
      <c r="B43" s="683" t="s">
        <v>204</v>
      </c>
      <c r="C43" s="189" t="s">
        <v>111</v>
      </c>
      <c r="D43" s="681">
        <f>0.001*'tableau_des-recettes'!S81</f>
        <v>0</v>
      </c>
      <c r="E43" s="681"/>
      <c r="G43" s="195" t="s">
        <v>205</v>
      </c>
      <c r="H43" s="684">
        <f>'tableau_des-recettes'!S33</f>
        <v>0</v>
      </c>
      <c r="I43" s="684"/>
    </row>
    <row r="44" spans="2:9" ht="16.5" customHeight="1">
      <c r="B44" s="683"/>
      <c r="C44" s="190" t="s">
        <v>188</v>
      </c>
      <c r="D44" s="681">
        <f>0.001*'tableau_des-recettes'!S82</f>
        <v>0</v>
      </c>
      <c r="E44" s="681"/>
      <c r="G44" s="180" t="s">
        <v>206</v>
      </c>
      <c r="H44" s="685">
        <f>'tableau_des-recettes'!S34</f>
        <v>0</v>
      </c>
      <c r="I44" s="685"/>
    </row>
    <row r="45" spans="2:9" ht="16.5" customHeight="1">
      <c r="B45" s="196" t="s">
        <v>12</v>
      </c>
      <c r="C45" s="189" t="s">
        <v>96</v>
      </c>
      <c r="D45" s="680" t="e">
        <f>0.001*#REF!</f>
        <v>#REF!</v>
      </c>
      <c r="E45" s="680"/>
    </row>
    <row r="46" spans="2:9" ht="16.5" customHeight="1">
      <c r="B46" s="197" t="s">
        <v>13</v>
      </c>
      <c r="C46" s="189" t="s">
        <v>96</v>
      </c>
      <c r="D46" s="681">
        <f>0.001*'tableau_des-recettes'!D94</f>
        <v>0</v>
      </c>
      <c r="E46" s="681"/>
    </row>
    <row r="47" spans="2:9" ht="16.5" customHeight="1">
      <c r="B47" s="682" t="s">
        <v>207</v>
      </c>
      <c r="C47" s="189" t="s">
        <v>96</v>
      </c>
      <c r="D47" s="680" t="e">
        <f>0.001*#REF!</f>
        <v>#REF!</v>
      </c>
      <c r="E47" s="680"/>
    </row>
    <row r="48" spans="2:9" ht="16.5" customHeight="1">
      <c r="B48" s="682"/>
      <c r="C48" s="198" t="s">
        <v>111</v>
      </c>
      <c r="D48" s="680" t="e">
        <f>0.001*#REF!</f>
        <v>#REF!</v>
      </c>
      <c r="E48" s="680"/>
    </row>
    <row r="49" ht="16.5" customHeight="1"/>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7"/>
  <sheetViews>
    <sheetView zoomScale="60" zoomScaleNormal="60" workbookViewId="0">
      <selection activeCell="AM14" sqref="AM14"/>
    </sheetView>
  </sheetViews>
  <sheetFormatPr baseColWidth="10" defaultColWidth="10.6640625" defaultRowHeight="14"/>
  <cols>
    <col min="1" max="1" width="22.6640625" customWidth="1"/>
    <col min="2" max="4" width="11.5" customWidth="1"/>
    <col min="5" max="5" width="1" customWidth="1"/>
    <col min="6" max="7" width="11.5" customWidth="1"/>
    <col min="8" max="8" width="10" style="199" customWidth="1"/>
    <col min="9" max="9" width="2" customWidth="1"/>
    <col min="10" max="11" width="11.5" customWidth="1"/>
    <col min="12" max="12" width="10.1640625"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199" customWidth="1"/>
    <col min="21" max="21" width="10.6640625"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199" customWidth="1"/>
    <col min="31" max="31" width="1.5" customWidth="1"/>
    <col min="32" max="32" width="8.6640625" customWidth="1"/>
    <col min="33" max="33" width="1" customWidth="1"/>
    <col min="34" max="34" width="6.6640625" customWidth="1"/>
    <col min="35" max="35" width="1.1640625" customWidth="1"/>
    <col min="36" max="36" width="7" customWidth="1"/>
    <col min="37" max="37" width="1.5" customWidth="1"/>
    <col min="38" max="38" width="9.5" customWidth="1"/>
    <col min="39" max="39" width="10.83203125" customWidth="1"/>
    <col min="40" max="42" width="9.5" customWidth="1"/>
    <col min="43" max="43" width="10.83203125" customWidth="1"/>
    <col min="44" max="44" width="23.33203125" customWidth="1"/>
    <col min="45" max="45" width="30.83203125" bestFit="1" customWidth="1"/>
  </cols>
  <sheetData>
    <row r="1" spans="1:43" ht="138" customHeight="1">
      <c r="A1" s="200" t="s">
        <v>208</v>
      </c>
      <c r="B1" s="201" t="s">
        <v>39</v>
      </c>
      <c r="C1" s="202" t="s">
        <v>209</v>
      </c>
      <c r="D1" s="201" t="s">
        <v>210</v>
      </c>
      <c r="E1" s="203"/>
      <c r="F1" s="204" t="s">
        <v>48</v>
      </c>
      <c r="G1" s="205" t="s">
        <v>407</v>
      </c>
      <c r="H1" s="519" t="s">
        <v>408</v>
      </c>
      <c r="I1" s="203"/>
      <c r="J1" s="206" t="s">
        <v>69</v>
      </c>
      <c r="K1" s="207" t="s">
        <v>5</v>
      </c>
      <c r="L1" s="218" t="s">
        <v>411</v>
      </c>
      <c r="M1" s="208" t="s">
        <v>50</v>
      </c>
      <c r="N1" s="209" t="s">
        <v>212</v>
      </c>
      <c r="O1" s="203"/>
      <c r="P1" s="210" t="s">
        <v>53</v>
      </c>
      <c r="Q1" s="203"/>
      <c r="R1" s="211" t="s">
        <v>85</v>
      </c>
      <c r="S1" s="203"/>
      <c r="T1" s="212" t="s">
        <v>200</v>
      </c>
      <c r="U1" s="218" t="s">
        <v>412</v>
      </c>
      <c r="V1" s="213" t="s">
        <v>9</v>
      </c>
      <c r="W1" s="203"/>
      <c r="X1" s="214" t="s">
        <v>404</v>
      </c>
      <c r="Y1" s="203"/>
      <c r="Z1" s="205" t="s">
        <v>393</v>
      </c>
      <c r="AA1" s="203"/>
      <c r="AB1" s="215" t="s">
        <v>213</v>
      </c>
      <c r="AC1" s="203"/>
      <c r="AD1" s="216" t="s">
        <v>214</v>
      </c>
      <c r="AE1" s="203"/>
      <c r="AF1" s="217" t="s">
        <v>12</v>
      </c>
      <c r="AG1" s="218"/>
      <c r="AH1" s="219" t="s">
        <v>13</v>
      </c>
      <c r="AI1" s="218"/>
      <c r="AJ1" s="220" t="s">
        <v>207</v>
      </c>
      <c r="AK1" s="221"/>
      <c r="AL1" s="222" t="s">
        <v>40</v>
      </c>
      <c r="AM1" s="222" t="s">
        <v>17</v>
      </c>
      <c r="AN1" s="223" t="s">
        <v>19</v>
      </c>
      <c r="AO1" s="224" t="s">
        <v>18</v>
      </c>
      <c r="AP1" s="225" t="s">
        <v>16</v>
      </c>
    </row>
    <row r="2" spans="1:43" ht="17.25" customHeight="1">
      <c r="A2" s="226" t="s">
        <v>105</v>
      </c>
      <c r="B2" s="227"/>
      <c r="C2" s="227"/>
      <c r="D2" s="227"/>
      <c r="E2" s="228"/>
      <c r="F2" s="227"/>
      <c r="G2" s="227"/>
      <c r="H2" s="497"/>
      <c r="I2" s="228"/>
      <c r="J2" s="227"/>
      <c r="K2" s="230"/>
      <c r="L2" s="228">
        <v>1000</v>
      </c>
      <c r="M2" s="227"/>
      <c r="N2" s="227"/>
      <c r="O2" s="228"/>
      <c r="P2" s="227"/>
      <c r="Q2" s="228"/>
      <c r="R2" s="227"/>
      <c r="S2" s="228"/>
      <c r="T2" s="229"/>
      <c r="U2" s="228"/>
      <c r="V2" s="227"/>
      <c r="W2" s="228"/>
      <c r="X2" s="228">
        <v>1000</v>
      </c>
      <c r="Y2" s="228"/>
      <c r="Z2" s="228">
        <v>1000</v>
      </c>
      <c r="AA2" s="228"/>
      <c r="AB2" s="227">
        <f>850+75</f>
        <v>925</v>
      </c>
      <c r="AC2" s="228"/>
      <c r="AD2" s="231"/>
      <c r="AE2" s="228"/>
      <c r="AF2" s="232">
        <v>1000</v>
      </c>
      <c r="AG2" s="233"/>
      <c r="AH2" s="234">
        <v>1000</v>
      </c>
      <c r="AI2" s="233"/>
      <c r="AJ2" s="235">
        <v>1000</v>
      </c>
      <c r="AK2" s="232"/>
      <c r="AL2" s="236"/>
      <c r="AM2" s="236"/>
      <c r="AN2" s="237"/>
      <c r="AO2" s="238"/>
      <c r="AP2" s="239"/>
    </row>
    <row r="3" spans="1:43" ht="17.25" customHeight="1">
      <c r="A3" s="240" t="s">
        <v>215</v>
      </c>
      <c r="B3" s="241"/>
      <c r="C3" s="242">
        <f>B3</f>
        <v>0</v>
      </c>
      <c r="D3" s="241"/>
      <c r="E3" s="228"/>
      <c r="F3" s="243"/>
      <c r="G3" s="244">
        <f>F3</f>
        <v>0</v>
      </c>
      <c r="H3" s="532"/>
      <c r="I3" s="228"/>
      <c r="J3" s="245"/>
      <c r="K3" s="246"/>
      <c r="L3" s="228"/>
      <c r="M3" s="247"/>
      <c r="N3" s="248"/>
      <c r="O3" s="228"/>
      <c r="P3" s="249"/>
      <c r="Q3" s="228"/>
      <c r="R3" s="250"/>
      <c r="S3" s="228"/>
      <c r="T3" s="229"/>
      <c r="U3" s="228"/>
      <c r="V3" s="251"/>
      <c r="W3" s="228"/>
      <c r="X3" s="228"/>
      <c r="Y3" s="228"/>
      <c r="Z3" s="228"/>
      <c r="AA3" s="228"/>
      <c r="AB3" s="252"/>
      <c r="AC3" s="228"/>
      <c r="AD3" s="231"/>
      <c r="AE3" s="228"/>
      <c r="AF3" s="253"/>
      <c r="AG3" s="233"/>
      <c r="AH3" s="234"/>
      <c r="AI3" s="233"/>
      <c r="AJ3" s="235"/>
      <c r="AK3" s="232"/>
      <c r="AL3" s="236"/>
      <c r="AM3" s="236">
        <v>850</v>
      </c>
      <c r="AN3" s="237"/>
      <c r="AO3" s="238">
        <v>850</v>
      </c>
      <c r="AP3" s="239">
        <v>850</v>
      </c>
      <c r="AQ3" s="254">
        <v>0.4</v>
      </c>
    </row>
    <row r="4" spans="1:43" ht="17.25" customHeight="1">
      <c r="A4" s="226" t="s">
        <v>392</v>
      </c>
      <c r="B4" s="227">
        <v>1000</v>
      </c>
      <c r="C4" s="227">
        <f>B4</f>
        <v>1000</v>
      </c>
      <c r="D4" s="227">
        <v>1000</v>
      </c>
      <c r="E4" s="228"/>
      <c r="F4" s="227">
        <v>600</v>
      </c>
      <c r="G4" s="232">
        <v>600</v>
      </c>
      <c r="H4" s="497"/>
      <c r="I4" s="228"/>
      <c r="J4" s="227">
        <v>100</v>
      </c>
      <c r="K4" s="230">
        <v>100</v>
      </c>
      <c r="L4" s="228"/>
      <c r="M4" s="227"/>
      <c r="N4" s="227"/>
      <c r="O4" s="228"/>
      <c r="P4" s="227">
        <v>900</v>
      </c>
      <c r="Q4" s="228"/>
      <c r="R4" s="227">
        <v>430</v>
      </c>
      <c r="S4" s="228"/>
      <c r="T4" s="229"/>
      <c r="U4" s="228"/>
      <c r="V4" s="227"/>
      <c r="W4" s="228"/>
      <c r="X4" s="228"/>
      <c r="Y4" s="228"/>
      <c r="Z4" s="228"/>
      <c r="AA4" s="228"/>
      <c r="AB4" s="227"/>
      <c r="AC4" s="228"/>
      <c r="AD4" s="231">
        <v>500</v>
      </c>
      <c r="AE4" s="228"/>
      <c r="AF4" s="232"/>
      <c r="AG4" s="233"/>
      <c r="AH4" s="234"/>
      <c r="AI4" s="233"/>
      <c r="AJ4" s="235"/>
      <c r="AK4" s="232"/>
      <c r="AL4" s="236">
        <v>1000</v>
      </c>
      <c r="AM4" s="232"/>
      <c r="AN4" s="237">
        <v>800</v>
      </c>
      <c r="AO4" s="238"/>
      <c r="AP4" s="239"/>
      <c r="AQ4" s="254">
        <f>1-AQ3</f>
        <v>0.6</v>
      </c>
    </row>
    <row r="5" spans="1:43" ht="17.25" customHeight="1">
      <c r="A5" s="226" t="s">
        <v>216</v>
      </c>
      <c r="B5" s="227"/>
      <c r="C5" s="227"/>
      <c r="D5" s="227"/>
      <c r="E5" s="228"/>
      <c r="F5" s="227">
        <f>400</f>
        <v>400</v>
      </c>
      <c r="G5" s="227">
        <v>400</v>
      </c>
      <c r="H5" s="497"/>
      <c r="I5" s="228"/>
      <c r="J5" s="227">
        <v>900</v>
      </c>
      <c r="K5" s="230">
        <v>900</v>
      </c>
      <c r="L5" s="228"/>
      <c r="M5" s="227"/>
      <c r="N5" s="227"/>
      <c r="O5" s="228"/>
      <c r="P5" s="227">
        <v>100</v>
      </c>
      <c r="Q5" s="228"/>
      <c r="R5" s="227">
        <v>370</v>
      </c>
      <c r="S5" s="228"/>
      <c r="T5" s="229"/>
      <c r="U5" s="228"/>
      <c r="V5" s="227"/>
      <c r="W5" s="228"/>
      <c r="X5" s="228"/>
      <c r="Y5" s="228"/>
      <c r="Z5" s="228"/>
      <c r="AA5" s="228"/>
      <c r="AB5" s="227">
        <f>75</f>
        <v>75</v>
      </c>
      <c r="AC5" s="228"/>
      <c r="AD5" s="231"/>
      <c r="AE5" s="228"/>
      <c r="AF5" s="232"/>
      <c r="AG5" s="233"/>
      <c r="AH5" s="234"/>
      <c r="AI5" s="233"/>
      <c r="AJ5" s="235"/>
      <c r="AK5" s="232"/>
      <c r="AL5" s="236"/>
      <c r="AM5" s="232"/>
      <c r="AN5" s="237">
        <v>200</v>
      </c>
      <c r="AO5" s="238"/>
      <c r="AP5" s="239"/>
    </row>
    <row r="6" spans="1:43" ht="17.25" customHeight="1">
      <c r="A6" s="240" t="s">
        <v>77</v>
      </c>
      <c r="B6" s="241"/>
      <c r="C6" s="242"/>
      <c r="D6" s="241"/>
      <c r="E6" s="228"/>
      <c r="F6" s="243"/>
      <c r="G6" s="244"/>
      <c r="H6" s="532"/>
      <c r="I6" s="228"/>
      <c r="J6" s="245"/>
      <c r="K6" s="246"/>
      <c r="L6" s="228"/>
      <c r="M6" s="247">
        <f>1000</f>
        <v>1000</v>
      </c>
      <c r="N6" s="248">
        <f>1000</f>
        <v>1000</v>
      </c>
      <c r="O6" s="228"/>
      <c r="P6" s="249"/>
      <c r="Q6" s="228"/>
      <c r="R6" s="250"/>
      <c r="S6" s="228"/>
      <c r="T6" s="229"/>
      <c r="U6" s="228"/>
      <c r="V6" s="251">
        <v>100</v>
      </c>
      <c r="W6" s="228"/>
      <c r="X6" s="228"/>
      <c r="Y6" s="228"/>
      <c r="Z6" s="228"/>
      <c r="AA6" s="228"/>
      <c r="AB6" s="252"/>
      <c r="AC6" s="228"/>
      <c r="AD6" s="231"/>
      <c r="AE6" s="228"/>
      <c r="AF6" s="253"/>
      <c r="AG6" s="233"/>
      <c r="AH6" s="234"/>
      <c r="AI6" s="233"/>
      <c r="AJ6" s="235"/>
      <c r="AK6" s="232"/>
      <c r="AL6" s="236"/>
      <c r="AM6" s="236">
        <v>150</v>
      </c>
      <c r="AN6" s="237"/>
      <c r="AO6" s="238">
        <v>150</v>
      </c>
      <c r="AP6" s="239">
        <v>150</v>
      </c>
    </row>
    <row r="7" spans="1:43" ht="17.25" customHeight="1">
      <c r="A7" s="240" t="s">
        <v>409</v>
      </c>
      <c r="B7" s="241"/>
      <c r="C7" s="242"/>
      <c r="D7" s="241"/>
      <c r="E7" s="228"/>
      <c r="F7" s="243"/>
      <c r="G7" s="244"/>
      <c r="H7" s="532">
        <v>1000</v>
      </c>
      <c r="I7" s="228"/>
      <c r="J7" s="245"/>
      <c r="K7" s="246"/>
      <c r="L7" s="228"/>
      <c r="M7" s="247"/>
      <c r="N7" s="248"/>
      <c r="O7" s="228"/>
      <c r="P7" s="249"/>
      <c r="Q7" s="228"/>
      <c r="R7" s="250"/>
      <c r="S7" s="228"/>
      <c r="T7" s="229"/>
      <c r="U7" s="228"/>
      <c r="V7" s="251"/>
      <c r="W7" s="228"/>
      <c r="X7" s="228"/>
      <c r="Y7" s="228"/>
      <c r="Z7" s="228"/>
      <c r="AA7" s="228"/>
      <c r="AB7" s="252"/>
      <c r="AC7" s="228"/>
      <c r="AD7" s="231"/>
      <c r="AE7" s="228"/>
      <c r="AF7" s="253"/>
      <c r="AG7" s="233"/>
      <c r="AH7" s="234"/>
      <c r="AI7" s="233"/>
      <c r="AJ7" s="235"/>
      <c r="AK7" s="232"/>
      <c r="AL7" s="236"/>
      <c r="AM7" s="236"/>
      <c r="AN7" s="237"/>
      <c r="AO7" s="238"/>
      <c r="AP7" s="239"/>
    </row>
    <row r="8" spans="1:43" ht="17.25" customHeight="1">
      <c r="A8" s="226" t="s">
        <v>217</v>
      </c>
      <c r="B8" s="227"/>
      <c r="C8" s="227"/>
      <c r="D8" s="227"/>
      <c r="E8" s="228"/>
      <c r="F8" s="227"/>
      <c r="G8" s="227"/>
      <c r="H8" s="497"/>
      <c r="I8" s="228"/>
      <c r="J8" s="227"/>
      <c r="K8" s="230"/>
      <c r="L8" s="228"/>
      <c r="M8" s="227"/>
      <c r="N8" s="227"/>
      <c r="O8" s="228"/>
      <c r="P8" s="227"/>
      <c r="Q8" s="228"/>
      <c r="R8" s="227">
        <v>200</v>
      </c>
      <c r="S8" s="228"/>
      <c r="T8" s="229"/>
      <c r="U8" s="228"/>
      <c r="V8" s="227">
        <v>900</v>
      </c>
      <c r="W8" s="228"/>
      <c r="X8" s="228"/>
      <c r="Y8" s="228"/>
      <c r="Z8" s="228"/>
      <c r="AA8" s="228"/>
      <c r="AB8" s="227"/>
      <c r="AC8" s="228"/>
      <c r="AD8" s="231">
        <v>300</v>
      </c>
      <c r="AE8" s="228"/>
      <c r="AF8" s="232"/>
      <c r="AG8" s="233"/>
      <c r="AH8" s="234"/>
      <c r="AI8" s="233"/>
      <c r="AJ8" s="235"/>
      <c r="AK8" s="232"/>
      <c r="AL8" s="236"/>
      <c r="AM8" s="232"/>
      <c r="AN8" s="237"/>
      <c r="AO8" s="238"/>
      <c r="AP8" s="239"/>
    </row>
    <row r="9" spans="1:43" ht="17.25" customHeight="1">
      <c r="A9" s="226" t="s">
        <v>413</v>
      </c>
      <c r="B9" s="227"/>
      <c r="C9" s="227"/>
      <c r="D9" s="227"/>
      <c r="E9" s="228"/>
      <c r="F9" s="227"/>
      <c r="G9" s="227"/>
      <c r="H9" s="497"/>
      <c r="I9" s="228"/>
      <c r="J9" s="227"/>
      <c r="K9" s="230"/>
      <c r="L9" s="228"/>
      <c r="M9" s="227"/>
      <c r="N9" s="227"/>
      <c r="O9" s="228"/>
      <c r="P9" s="227"/>
      <c r="Q9" s="228"/>
      <c r="R9" s="227"/>
      <c r="S9" s="228"/>
      <c r="T9" s="229"/>
      <c r="U9" s="228">
        <v>600</v>
      </c>
      <c r="V9" s="227"/>
      <c r="W9" s="228"/>
      <c r="X9" s="228"/>
      <c r="Y9" s="228"/>
      <c r="Z9" s="228"/>
      <c r="AA9" s="228"/>
      <c r="AB9" s="227"/>
      <c r="AC9" s="228"/>
      <c r="AD9" s="231"/>
      <c r="AE9" s="228"/>
      <c r="AF9" s="232"/>
      <c r="AG9" s="233"/>
      <c r="AH9" s="234"/>
      <c r="AI9" s="233"/>
      <c r="AJ9" s="235"/>
      <c r="AK9" s="232"/>
      <c r="AL9" s="236"/>
      <c r="AM9" s="232"/>
      <c r="AN9" s="237"/>
      <c r="AO9" s="238"/>
      <c r="AP9" s="239"/>
    </row>
    <row r="10" spans="1:43" ht="17.25" customHeight="1">
      <c r="A10" s="226" t="s">
        <v>414</v>
      </c>
      <c r="B10" s="227"/>
      <c r="C10" s="227"/>
      <c r="D10" s="227"/>
      <c r="E10" s="228"/>
      <c r="F10" s="227"/>
      <c r="G10" s="227"/>
      <c r="H10" s="497"/>
      <c r="I10" s="228"/>
      <c r="J10" s="227"/>
      <c r="K10" s="230"/>
      <c r="L10" s="228"/>
      <c r="M10" s="227"/>
      <c r="N10" s="227"/>
      <c r="O10" s="228"/>
      <c r="P10" s="227"/>
      <c r="Q10" s="228"/>
      <c r="R10" s="227"/>
      <c r="S10" s="228"/>
      <c r="T10" s="229"/>
      <c r="U10" s="228">
        <v>400</v>
      </c>
      <c r="V10" s="227"/>
      <c r="W10" s="228"/>
      <c r="X10" s="228"/>
      <c r="Y10" s="228"/>
      <c r="Z10" s="228"/>
      <c r="AA10" s="228"/>
      <c r="AB10" s="227"/>
      <c r="AC10" s="228"/>
      <c r="AD10" s="231"/>
      <c r="AE10" s="228"/>
      <c r="AF10" s="232"/>
      <c r="AG10" s="233"/>
      <c r="AH10" s="234"/>
      <c r="AI10" s="233"/>
      <c r="AJ10" s="235"/>
      <c r="AK10" s="232"/>
      <c r="AL10" s="236"/>
      <c r="AM10" s="232"/>
      <c r="AN10" s="237"/>
      <c r="AO10" s="238"/>
      <c r="AP10" s="239"/>
    </row>
    <row r="11" spans="1:43" ht="17.25" customHeight="1">
      <c r="A11" s="226" t="s">
        <v>46</v>
      </c>
      <c r="B11" s="227">
        <v>840</v>
      </c>
      <c r="C11" s="227">
        <v>700</v>
      </c>
      <c r="D11" s="227">
        <v>700</v>
      </c>
      <c r="E11" s="228"/>
      <c r="F11" s="227">
        <v>850</v>
      </c>
      <c r="G11" s="227">
        <v>850</v>
      </c>
      <c r="H11" s="497">
        <v>930</v>
      </c>
      <c r="I11" s="228"/>
      <c r="J11" s="227">
        <v>880</v>
      </c>
      <c r="K11" s="230">
        <f>J11</f>
        <v>880</v>
      </c>
      <c r="L11" s="228">
        <v>730</v>
      </c>
      <c r="M11" s="227">
        <v>920</v>
      </c>
      <c r="N11" s="227">
        <v>800</v>
      </c>
      <c r="O11" s="228"/>
      <c r="P11" s="227">
        <v>900</v>
      </c>
      <c r="Q11" s="228"/>
      <c r="R11" s="227">
        <v>950</v>
      </c>
      <c r="S11" s="228"/>
      <c r="T11" s="229">
        <v>680</v>
      </c>
      <c r="U11" s="228">
        <v>850</v>
      </c>
      <c r="V11" s="227">
        <v>998</v>
      </c>
      <c r="W11" s="228"/>
      <c r="X11" s="228">
        <v>740</v>
      </c>
      <c r="Y11" s="228"/>
      <c r="Z11" s="228"/>
      <c r="AA11" s="228"/>
      <c r="AB11" s="227">
        <v>723</v>
      </c>
      <c r="AC11" s="228"/>
      <c r="AD11" s="231">
        <v>820</v>
      </c>
      <c r="AE11" s="228"/>
      <c r="AF11" s="232">
        <v>605</v>
      </c>
      <c r="AG11" s="233"/>
      <c r="AH11" s="234">
        <v>700</v>
      </c>
      <c r="AI11" s="233"/>
      <c r="AJ11" s="235">
        <v>700</v>
      </c>
      <c r="AK11" s="232"/>
      <c r="AL11" s="236">
        <v>980</v>
      </c>
      <c r="AM11" s="232">
        <v>680</v>
      </c>
      <c r="AN11" s="237">
        <v>800</v>
      </c>
      <c r="AO11" s="238">
        <v>680</v>
      </c>
      <c r="AP11" s="239">
        <v>680</v>
      </c>
    </row>
    <row r="12" spans="1:43" ht="17.25" customHeight="1">
      <c r="A12" s="255" t="s">
        <v>47</v>
      </c>
      <c r="B12" s="256">
        <v>20</v>
      </c>
      <c r="C12" s="257">
        <v>20</v>
      </c>
      <c r="D12" s="256">
        <v>20</v>
      </c>
      <c r="E12" s="233"/>
      <c r="F12" s="258">
        <v>20</v>
      </c>
      <c r="G12" s="244">
        <v>20</v>
      </c>
      <c r="H12" s="533">
        <v>22</v>
      </c>
      <c r="I12" s="233"/>
      <c r="J12" s="260">
        <v>20</v>
      </c>
      <c r="K12" s="261">
        <v>20</v>
      </c>
      <c r="L12" s="233">
        <v>20</v>
      </c>
      <c r="M12" s="262">
        <v>20</v>
      </c>
      <c r="N12" s="263">
        <v>20</v>
      </c>
      <c r="O12" s="233"/>
      <c r="P12" s="264">
        <v>20</v>
      </c>
      <c r="Q12" s="233"/>
      <c r="R12" s="265">
        <v>20</v>
      </c>
      <c r="S12" s="233"/>
      <c r="T12" s="259">
        <f>18</f>
        <v>18</v>
      </c>
      <c r="U12" s="233">
        <v>18</v>
      </c>
      <c r="V12" s="266">
        <v>20</v>
      </c>
      <c r="W12" s="233"/>
      <c r="X12" s="233">
        <v>22</v>
      </c>
      <c r="Y12" s="233"/>
      <c r="Z12" s="233">
        <v>18</v>
      </c>
      <c r="AA12" s="233"/>
      <c r="AB12" s="267">
        <v>20</v>
      </c>
      <c r="AC12" s="233"/>
      <c r="AD12" s="268">
        <v>18</v>
      </c>
      <c r="AE12" s="233"/>
      <c r="AF12" s="253">
        <v>20</v>
      </c>
      <c r="AG12" s="233"/>
      <c r="AH12" s="234">
        <v>20</v>
      </c>
      <c r="AI12" s="233"/>
      <c r="AJ12" s="235">
        <v>20</v>
      </c>
      <c r="AK12" s="232"/>
      <c r="AL12" s="236">
        <v>20</v>
      </c>
      <c r="AM12" s="236">
        <v>20</v>
      </c>
      <c r="AN12" s="237">
        <v>20</v>
      </c>
      <c r="AO12" s="238">
        <v>20</v>
      </c>
      <c r="AP12" s="239">
        <v>20</v>
      </c>
    </row>
    <row r="13" spans="1:43" ht="17.25" customHeight="1">
      <c r="A13" s="226" t="s">
        <v>218</v>
      </c>
      <c r="B13" s="227">
        <v>200</v>
      </c>
      <c r="C13" s="227">
        <f>200</f>
        <v>200</v>
      </c>
      <c r="D13" s="227">
        <f>200</f>
        <v>200</v>
      </c>
      <c r="E13" s="228"/>
      <c r="F13" s="227">
        <v>200</v>
      </c>
      <c r="G13" s="227">
        <f>200</f>
        <v>200</v>
      </c>
      <c r="H13" s="497"/>
      <c r="I13" s="228"/>
      <c r="J13" s="227"/>
      <c r="K13" s="230"/>
      <c r="L13" s="228"/>
      <c r="M13" s="227"/>
      <c r="N13" s="227">
        <f>200</f>
        <v>200</v>
      </c>
      <c r="O13" s="228"/>
      <c r="P13" s="227">
        <v>200</v>
      </c>
      <c r="Q13" s="228"/>
      <c r="R13" s="227"/>
      <c r="S13" s="228"/>
      <c r="T13" s="229">
        <f>200</f>
        <v>200</v>
      </c>
      <c r="U13" s="228"/>
      <c r="V13" s="227"/>
      <c r="W13" s="228"/>
      <c r="X13" s="228"/>
      <c r="Y13" s="228"/>
      <c r="Z13" s="228"/>
      <c r="AA13" s="228"/>
      <c r="AB13" s="227">
        <v>200</v>
      </c>
      <c r="AC13" s="228"/>
      <c r="AD13" s="231">
        <v>200</v>
      </c>
      <c r="AE13" s="228"/>
      <c r="AF13" s="232">
        <v>200</v>
      </c>
      <c r="AG13" s="233"/>
      <c r="AH13" s="234"/>
      <c r="AI13" s="233"/>
      <c r="AJ13" s="235">
        <v>200</v>
      </c>
      <c r="AK13" s="232"/>
      <c r="AL13" s="236">
        <v>200</v>
      </c>
      <c r="AM13" s="232"/>
      <c r="AN13" s="237">
        <v>200</v>
      </c>
      <c r="AO13" s="238">
        <v>200</v>
      </c>
      <c r="AP13" s="239">
        <v>200</v>
      </c>
    </row>
    <row r="14" spans="1:43" s="272" customFormat="1" ht="17.25" customHeight="1">
      <c r="A14" s="269" t="s">
        <v>395</v>
      </c>
      <c r="B14" s="256"/>
      <c r="C14" s="257"/>
      <c r="D14" s="256"/>
      <c r="E14" s="270"/>
      <c r="F14" s="258"/>
      <c r="G14" s="244"/>
      <c r="H14" s="498">
        <v>200</v>
      </c>
      <c r="I14" s="270"/>
      <c r="J14" s="260">
        <v>200</v>
      </c>
      <c r="K14" s="261">
        <v>200</v>
      </c>
      <c r="L14" s="270">
        <v>200</v>
      </c>
      <c r="M14" s="262">
        <v>200</v>
      </c>
      <c r="N14" s="263"/>
      <c r="O14" s="270"/>
      <c r="P14" s="264"/>
      <c r="Q14" s="270"/>
      <c r="R14" s="265">
        <v>200</v>
      </c>
      <c r="S14" s="270"/>
      <c r="T14" s="259"/>
      <c r="U14" s="270">
        <v>200</v>
      </c>
      <c r="V14" s="266">
        <v>200</v>
      </c>
      <c r="W14" s="270"/>
      <c r="X14" s="270">
        <v>200</v>
      </c>
      <c r="Y14" s="270"/>
      <c r="Z14" s="270">
        <v>100</v>
      </c>
      <c r="AA14" s="270"/>
      <c r="AB14" s="267"/>
      <c r="AC14" s="270"/>
      <c r="AD14" s="271"/>
      <c r="AE14" s="270"/>
      <c r="AF14" s="253"/>
      <c r="AG14" s="270"/>
      <c r="AH14" s="234">
        <v>200</v>
      </c>
      <c r="AI14" s="270"/>
      <c r="AJ14" s="235"/>
      <c r="AK14" s="232"/>
      <c r="AL14" s="236"/>
      <c r="AM14" s="236">
        <v>200</v>
      </c>
      <c r="AN14" s="237"/>
      <c r="AO14" s="238"/>
      <c r="AP14" s="239"/>
    </row>
    <row r="15" spans="1:43" s="276" customFormat="1" ht="5" customHeight="1">
      <c r="A15" s="273"/>
      <c r="B15" s="274"/>
      <c r="C15" s="274"/>
      <c r="D15" s="274"/>
      <c r="E15" s="274"/>
      <c r="F15" s="274"/>
      <c r="G15" s="274"/>
      <c r="H15" s="499"/>
      <c r="I15" s="274"/>
      <c r="J15" s="274"/>
      <c r="K15" s="274"/>
      <c r="L15" s="274"/>
      <c r="M15" s="274"/>
      <c r="N15" s="274"/>
      <c r="O15" s="274"/>
      <c r="P15" s="274"/>
      <c r="Q15" s="274"/>
      <c r="R15" s="275"/>
      <c r="S15" s="274"/>
      <c r="T15" s="275"/>
      <c r="U15" s="274"/>
      <c r="V15" s="274"/>
      <c r="W15" s="274"/>
      <c r="X15" s="274"/>
      <c r="Y15" s="274"/>
      <c r="Z15" s="274"/>
      <c r="AA15" s="274"/>
      <c r="AB15" s="274"/>
      <c r="AC15" s="274"/>
      <c r="AD15" s="275"/>
      <c r="AE15" s="274"/>
      <c r="AF15" s="232"/>
      <c r="AG15" s="274"/>
      <c r="AH15" s="234"/>
      <c r="AI15" s="274"/>
      <c r="AJ15" s="235"/>
      <c r="AK15" s="232"/>
      <c r="AL15" s="236"/>
      <c r="AM15" s="232"/>
      <c r="AN15" s="237"/>
      <c r="AO15" s="238"/>
      <c r="AP15" s="239"/>
    </row>
    <row r="16" spans="1:43" ht="14.25" customHeight="1">
      <c r="A16" s="277" t="s">
        <v>219</v>
      </c>
      <c r="B16" s="278"/>
      <c r="C16" s="278">
        <v>249</v>
      </c>
      <c r="D16" s="278"/>
      <c r="E16" s="233"/>
      <c r="F16" s="278"/>
      <c r="G16" s="278"/>
      <c r="H16" s="278"/>
      <c r="I16" s="233"/>
      <c r="J16" s="278"/>
      <c r="K16" s="280"/>
      <c r="L16" s="233"/>
      <c r="M16" s="278"/>
      <c r="N16" s="278"/>
      <c r="O16" s="233"/>
      <c r="P16" s="278"/>
      <c r="Q16" s="233"/>
      <c r="R16" s="278"/>
      <c r="S16" s="233"/>
      <c r="T16" s="279"/>
      <c r="U16" s="233"/>
      <c r="V16" s="278"/>
      <c r="W16" s="233"/>
      <c r="X16" s="233">
        <v>100</v>
      </c>
      <c r="Y16" s="233"/>
      <c r="Z16" s="233"/>
      <c r="AA16" s="233"/>
      <c r="AB16" s="278"/>
      <c r="AC16" s="233"/>
      <c r="AD16" s="268"/>
      <c r="AE16" s="233"/>
      <c r="AF16" s="232"/>
      <c r="AG16" s="233"/>
      <c r="AH16" s="234"/>
      <c r="AI16" s="233"/>
      <c r="AJ16" s="235"/>
      <c r="AK16" s="232"/>
      <c r="AL16" s="236"/>
      <c r="AM16" s="232"/>
      <c r="AN16" s="237"/>
      <c r="AO16" s="238"/>
      <c r="AP16" s="239"/>
    </row>
    <row r="17" spans="1:49" ht="14.25" customHeight="1">
      <c r="A17" s="277" t="s">
        <v>405</v>
      </c>
      <c r="B17" s="278"/>
      <c r="C17" s="278"/>
      <c r="D17" s="278"/>
      <c r="E17" s="233"/>
      <c r="F17" s="278"/>
      <c r="G17" s="278"/>
      <c r="H17" s="278"/>
      <c r="I17" s="233"/>
      <c r="J17" s="278"/>
      <c r="K17" s="280"/>
      <c r="L17" s="233"/>
      <c r="M17" s="278"/>
      <c r="N17" s="278"/>
      <c r="O17" s="233"/>
      <c r="P17" s="278"/>
      <c r="Q17" s="233"/>
      <c r="R17" s="278"/>
      <c r="S17" s="233"/>
      <c r="T17" s="279"/>
      <c r="U17" s="233"/>
      <c r="V17" s="278"/>
      <c r="W17" s="233"/>
      <c r="X17" s="233">
        <v>165</v>
      </c>
      <c r="Y17" s="233"/>
      <c r="Z17" s="233"/>
      <c r="AA17" s="233"/>
      <c r="AB17" s="278"/>
      <c r="AC17" s="233"/>
      <c r="AD17" s="268"/>
      <c r="AE17" s="233"/>
      <c r="AF17" s="232"/>
      <c r="AG17" s="233"/>
      <c r="AH17" s="234"/>
      <c r="AI17" s="233"/>
      <c r="AJ17" s="235"/>
      <c r="AK17" s="232"/>
      <c r="AL17" s="236"/>
      <c r="AM17" s="232"/>
      <c r="AN17" s="237"/>
      <c r="AO17" s="238"/>
      <c r="AP17" s="239"/>
    </row>
    <row r="18" spans="1:49" ht="14.25" customHeight="1">
      <c r="A18" s="255" t="s">
        <v>220</v>
      </c>
      <c r="B18" s="256"/>
      <c r="C18" s="257"/>
      <c r="D18" s="256"/>
      <c r="E18" s="233"/>
      <c r="F18" s="258"/>
      <c r="G18" s="244">
        <v>225</v>
      </c>
      <c r="H18" s="278"/>
      <c r="I18" s="233"/>
      <c r="J18" s="260"/>
      <c r="K18" s="261"/>
      <c r="L18" s="233"/>
      <c r="M18" s="262"/>
      <c r="N18" s="263"/>
      <c r="O18" s="233"/>
      <c r="P18" s="264"/>
      <c r="Q18" s="233"/>
      <c r="R18" s="265"/>
      <c r="S18" s="233"/>
      <c r="T18" s="259"/>
      <c r="U18" s="233"/>
      <c r="V18" s="266"/>
      <c r="W18" s="233"/>
      <c r="X18" s="233"/>
      <c r="Y18" s="233"/>
      <c r="Z18" s="233"/>
      <c r="AA18" s="233"/>
      <c r="AB18" s="267"/>
      <c r="AC18" s="233"/>
      <c r="AD18" s="268"/>
      <c r="AE18" s="233"/>
      <c r="AF18" s="253"/>
      <c r="AG18" s="233"/>
      <c r="AH18" s="234"/>
      <c r="AI18" s="233"/>
      <c r="AJ18" s="235"/>
      <c r="AK18" s="232"/>
      <c r="AL18" s="236"/>
      <c r="AM18" s="236"/>
      <c r="AN18" s="237">
        <v>160</v>
      </c>
      <c r="AO18" s="238"/>
      <c r="AP18" s="239"/>
      <c r="AS18" s="703" t="s">
        <v>221</v>
      </c>
      <c r="AT18" s="703"/>
      <c r="AU18" s="703"/>
      <c r="AV18" s="703"/>
      <c r="AW18" s="703"/>
    </row>
    <row r="19" spans="1:49" ht="14.25" customHeight="1">
      <c r="A19" s="281" t="s">
        <v>222</v>
      </c>
      <c r="B19" s="282"/>
      <c r="C19" s="282"/>
      <c r="D19" s="282">
        <v>107</v>
      </c>
      <c r="E19" s="228"/>
      <c r="F19" s="282"/>
      <c r="G19" s="282"/>
      <c r="H19" s="278"/>
      <c r="I19" s="228"/>
      <c r="J19" s="282"/>
      <c r="K19" s="283">
        <v>222</v>
      </c>
      <c r="L19" s="228"/>
      <c r="M19" s="282"/>
      <c r="N19" s="282"/>
      <c r="O19" s="228"/>
      <c r="P19" s="282"/>
      <c r="Q19" s="228"/>
      <c r="R19" s="282"/>
      <c r="S19" s="228"/>
      <c r="T19" s="229"/>
      <c r="U19" s="228"/>
      <c r="V19" s="282"/>
      <c r="W19" s="228"/>
      <c r="X19" s="228"/>
      <c r="Y19" s="228"/>
      <c r="Z19" s="228"/>
      <c r="AA19" s="228"/>
      <c r="AB19" s="282"/>
      <c r="AC19" s="228"/>
      <c r="AD19" s="231"/>
      <c r="AE19" s="228"/>
      <c r="AF19" s="232"/>
      <c r="AG19" s="233"/>
      <c r="AH19" s="234"/>
      <c r="AI19" s="233"/>
      <c r="AJ19" s="235"/>
      <c r="AK19" s="232"/>
      <c r="AL19" s="236"/>
      <c r="AM19" s="232"/>
      <c r="AN19" s="237">
        <v>120</v>
      </c>
      <c r="AO19" s="238"/>
      <c r="AP19" s="239"/>
      <c r="AT19" s="704"/>
      <c r="AU19" s="704"/>
      <c r="AV19" s="704"/>
      <c r="AW19" s="704"/>
    </row>
    <row r="20" spans="1:49" ht="14.25" customHeight="1">
      <c r="A20" s="255" t="s">
        <v>223</v>
      </c>
      <c r="B20" s="256"/>
      <c r="C20" s="257"/>
      <c r="D20" s="256">
        <v>92</v>
      </c>
      <c r="E20" s="233"/>
      <c r="F20" s="258"/>
      <c r="G20" s="244"/>
      <c r="H20" s="278"/>
      <c r="I20" s="233"/>
      <c r="J20" s="260"/>
      <c r="K20" s="261"/>
      <c r="L20" s="233"/>
      <c r="M20" s="262"/>
      <c r="N20" s="263"/>
      <c r="O20" s="233"/>
      <c r="P20" s="264"/>
      <c r="Q20" s="233"/>
      <c r="R20" s="265"/>
      <c r="S20" s="233"/>
      <c r="T20" s="259"/>
      <c r="U20" s="233"/>
      <c r="V20" s="266"/>
      <c r="W20" s="233"/>
      <c r="X20" s="233"/>
      <c r="Y20" s="233"/>
      <c r="Z20" s="233"/>
      <c r="AA20" s="233"/>
      <c r="AB20" s="267"/>
      <c r="AC20" s="233"/>
      <c r="AD20" s="268">
        <v>180</v>
      </c>
      <c r="AE20" s="233"/>
      <c r="AF20" s="253"/>
      <c r="AG20" s="233"/>
      <c r="AH20" s="234"/>
      <c r="AI20" s="233"/>
      <c r="AJ20" s="235"/>
      <c r="AK20" s="232"/>
      <c r="AL20" s="236"/>
      <c r="AM20" s="236"/>
      <c r="AN20" s="237"/>
      <c r="AO20" s="238"/>
      <c r="AP20" s="239"/>
      <c r="AR20" s="284" t="s">
        <v>54</v>
      </c>
      <c r="AS20" s="285">
        <v>140</v>
      </c>
      <c r="AT20" s="705" t="s">
        <v>224</v>
      </c>
      <c r="AU20" s="705"/>
      <c r="AV20" s="705"/>
      <c r="AW20" s="705"/>
    </row>
    <row r="21" spans="1:49" ht="14.25" customHeight="1">
      <c r="A21" s="281" t="s">
        <v>225</v>
      </c>
      <c r="B21" s="282"/>
      <c r="C21" s="282"/>
      <c r="D21" s="282"/>
      <c r="E21" s="228"/>
      <c r="F21" s="282"/>
      <c r="G21" s="282"/>
      <c r="H21" s="278"/>
      <c r="I21" s="228"/>
      <c r="J21" s="282"/>
      <c r="K21" s="283"/>
      <c r="L21" s="228"/>
      <c r="M21" s="282"/>
      <c r="N21" s="282"/>
      <c r="O21" s="228"/>
      <c r="P21" s="282"/>
      <c r="Q21" s="228"/>
      <c r="R21" s="282"/>
      <c r="S21" s="228"/>
      <c r="T21" s="229"/>
      <c r="U21" s="228"/>
      <c r="V21" s="282"/>
      <c r="W21" s="228"/>
      <c r="X21" s="228"/>
      <c r="Y21" s="228"/>
      <c r="Z21" s="228"/>
      <c r="AA21" s="228"/>
      <c r="AB21" s="282">
        <v>212</v>
      </c>
      <c r="AC21" s="228"/>
      <c r="AD21" s="231"/>
      <c r="AE21" s="228"/>
      <c r="AF21" s="232"/>
      <c r="AG21" s="233"/>
      <c r="AH21" s="234"/>
      <c r="AI21" s="233"/>
      <c r="AJ21" s="235"/>
      <c r="AK21" s="232"/>
      <c r="AL21" s="236"/>
      <c r="AM21" s="232"/>
      <c r="AN21" s="237"/>
      <c r="AO21" s="238"/>
      <c r="AP21" s="239"/>
      <c r="AR21" s="286" t="s">
        <v>177</v>
      </c>
      <c r="AS21" s="287">
        <v>130</v>
      </c>
      <c r="AT21" s="705"/>
      <c r="AU21" s="705"/>
      <c r="AV21" s="705"/>
      <c r="AW21" s="705"/>
    </row>
    <row r="22" spans="1:49" ht="14.25" customHeight="1">
      <c r="A22" s="281" t="s">
        <v>406</v>
      </c>
      <c r="B22" s="282"/>
      <c r="C22" s="282"/>
      <c r="D22" s="282"/>
      <c r="E22" s="233"/>
      <c r="F22" s="282"/>
      <c r="G22" s="282"/>
      <c r="H22" s="278"/>
      <c r="I22" s="233"/>
      <c r="J22" s="282"/>
      <c r="K22" s="283"/>
      <c r="L22" s="233"/>
      <c r="M22" s="282"/>
      <c r="N22" s="282"/>
      <c r="O22" s="233"/>
      <c r="P22" s="282"/>
      <c r="Q22" s="233"/>
      <c r="R22" s="282"/>
      <c r="S22" s="233"/>
      <c r="T22" s="229"/>
      <c r="U22" s="233"/>
      <c r="V22" s="282"/>
      <c r="W22" s="233"/>
      <c r="X22" s="233">
        <v>65</v>
      </c>
      <c r="Y22" s="233"/>
      <c r="Z22" s="233"/>
      <c r="AA22" s="233"/>
      <c r="AB22" s="282"/>
      <c r="AC22" s="233"/>
      <c r="AD22" s="268"/>
      <c r="AE22" s="233"/>
      <c r="AF22" s="232"/>
      <c r="AG22" s="233"/>
      <c r="AH22" s="234"/>
      <c r="AI22" s="233"/>
      <c r="AJ22" s="235"/>
      <c r="AK22" s="232"/>
      <c r="AL22" s="236"/>
      <c r="AM22" s="232"/>
      <c r="AN22" s="237"/>
      <c r="AO22" s="238"/>
      <c r="AP22" s="239"/>
      <c r="AR22" s="286"/>
      <c r="AS22" s="287"/>
      <c r="AT22" s="705"/>
      <c r="AU22" s="705"/>
      <c r="AV22" s="705"/>
      <c r="AW22" s="705"/>
    </row>
    <row r="23" spans="1:49" ht="14.25" customHeight="1">
      <c r="A23" s="255" t="s">
        <v>226</v>
      </c>
      <c r="B23" s="256"/>
      <c r="C23" s="257"/>
      <c r="D23" s="256"/>
      <c r="E23" s="233"/>
      <c r="F23" s="258"/>
      <c r="G23" s="244"/>
      <c r="H23" s="278"/>
      <c r="I23" s="233"/>
      <c r="J23" s="260"/>
      <c r="K23" s="261"/>
      <c r="L23" s="233"/>
      <c r="M23" s="262"/>
      <c r="N23" s="263"/>
      <c r="O23" s="233"/>
      <c r="P23" s="264">
        <v>62</v>
      </c>
      <c r="Q23" s="233"/>
      <c r="R23" s="265">
        <v>58</v>
      </c>
      <c r="S23" s="233"/>
      <c r="T23" s="259"/>
      <c r="U23" s="233">
        <v>80</v>
      </c>
      <c r="V23" s="266"/>
      <c r="W23" s="233"/>
      <c r="X23" s="233"/>
      <c r="Y23" s="233"/>
      <c r="Z23" s="233"/>
      <c r="AA23" s="233"/>
      <c r="AB23" s="267"/>
      <c r="AC23" s="233"/>
      <c r="AD23" s="268"/>
      <c r="AE23" s="233"/>
      <c r="AF23" s="253"/>
      <c r="AG23" s="233"/>
      <c r="AH23" s="234"/>
      <c r="AI23" s="233"/>
      <c r="AJ23" s="235"/>
      <c r="AK23" s="232"/>
      <c r="AL23" s="236"/>
      <c r="AM23" s="236"/>
      <c r="AN23" s="237"/>
      <c r="AO23" s="238"/>
      <c r="AP23" s="239"/>
      <c r="AR23" s="284" t="s">
        <v>227</v>
      </c>
      <c r="AS23" s="285">
        <v>106</v>
      </c>
      <c r="AT23" s="705"/>
      <c r="AU23" s="705"/>
      <c r="AV23" s="705"/>
      <c r="AW23" s="705"/>
    </row>
    <row r="24" spans="1:49" ht="14.25" customHeight="1">
      <c r="A24" s="281" t="s">
        <v>228</v>
      </c>
      <c r="B24" s="282"/>
      <c r="C24" s="282"/>
      <c r="D24" s="282"/>
      <c r="E24" s="228"/>
      <c r="F24" s="282"/>
      <c r="G24" s="282"/>
      <c r="H24" s="278"/>
      <c r="I24" s="228"/>
      <c r="J24" s="282"/>
      <c r="K24" s="283"/>
      <c r="L24" s="228"/>
      <c r="M24" s="282"/>
      <c r="N24" s="282"/>
      <c r="O24" s="228"/>
      <c r="P24" s="282"/>
      <c r="Q24" s="228"/>
      <c r="R24" s="282"/>
      <c r="S24" s="228"/>
      <c r="T24" s="229">
        <f>AS31*T43/1000</f>
        <v>12.571999999999999</v>
      </c>
      <c r="U24" s="228"/>
      <c r="V24" s="282"/>
      <c r="W24" s="228"/>
      <c r="X24" s="228"/>
      <c r="Y24" s="228"/>
      <c r="Z24" s="228"/>
      <c r="AA24" s="228"/>
      <c r="AB24" s="282"/>
      <c r="AC24" s="228"/>
      <c r="AD24" s="231"/>
      <c r="AE24" s="228"/>
      <c r="AF24" s="232"/>
      <c r="AG24" s="233"/>
      <c r="AH24" s="234"/>
      <c r="AI24" s="233"/>
      <c r="AJ24" s="235"/>
      <c r="AK24" s="232"/>
      <c r="AL24" s="236"/>
      <c r="AM24" s="232"/>
      <c r="AN24" s="237"/>
      <c r="AO24" s="238"/>
      <c r="AP24" s="239"/>
      <c r="AR24" s="286" t="s">
        <v>192</v>
      </c>
      <c r="AS24" s="287">
        <v>165</v>
      </c>
      <c r="AT24" s="705"/>
      <c r="AU24" s="705"/>
      <c r="AV24" s="705"/>
      <c r="AW24" s="705"/>
    </row>
    <row r="25" spans="1:49" ht="14.25" customHeight="1">
      <c r="A25" s="255" t="s">
        <v>229</v>
      </c>
      <c r="B25" s="256"/>
      <c r="C25" s="257"/>
      <c r="D25" s="256"/>
      <c r="E25" s="233"/>
      <c r="F25" s="258"/>
      <c r="G25" s="244"/>
      <c r="H25" s="278"/>
      <c r="I25" s="233"/>
      <c r="J25" s="260"/>
      <c r="K25" s="261"/>
      <c r="L25" s="233"/>
      <c r="M25" s="262"/>
      <c r="N25" s="263"/>
      <c r="O25" s="233"/>
      <c r="P25" s="264"/>
      <c r="Q25" s="233"/>
      <c r="R25" s="265"/>
      <c r="S25" s="233"/>
      <c r="T25" s="259">
        <f>AS43*T43/1000</f>
        <v>25.000000000000004</v>
      </c>
      <c r="U25" s="233"/>
      <c r="V25" s="266"/>
      <c r="W25" s="233"/>
      <c r="X25" s="233"/>
      <c r="Y25" s="233"/>
      <c r="Z25" s="233"/>
      <c r="AA25" s="233"/>
      <c r="AB25" s="267">
        <v>38</v>
      </c>
      <c r="AC25" s="233"/>
      <c r="AD25" s="268"/>
      <c r="AE25" s="233"/>
      <c r="AF25" s="253">
        <v>78</v>
      </c>
      <c r="AG25" s="233"/>
      <c r="AH25" s="234">
        <v>60</v>
      </c>
      <c r="AI25" s="233"/>
      <c r="AJ25" s="235"/>
      <c r="AK25" s="232"/>
      <c r="AL25" s="236">
        <v>87</v>
      </c>
      <c r="AM25" s="236">
        <v>30</v>
      </c>
      <c r="AN25" s="237"/>
      <c r="AO25" s="238">
        <v>30</v>
      </c>
      <c r="AP25" s="239">
        <v>30</v>
      </c>
      <c r="AR25" s="286" t="s">
        <v>230</v>
      </c>
      <c r="AS25" s="287">
        <v>240</v>
      </c>
      <c r="AT25" s="705"/>
      <c r="AU25" s="705"/>
      <c r="AV25" s="705"/>
      <c r="AW25" s="705"/>
    </row>
    <row r="26" spans="1:49" ht="14.25" customHeight="1">
      <c r="A26" s="281" t="s">
        <v>231</v>
      </c>
      <c r="B26" s="282"/>
      <c r="C26" s="282"/>
      <c r="D26" s="282"/>
      <c r="E26" s="228"/>
      <c r="F26" s="282"/>
      <c r="G26" s="282"/>
      <c r="H26" s="278"/>
      <c r="I26" s="228"/>
      <c r="J26" s="282"/>
      <c r="K26" s="283"/>
      <c r="L26" s="228"/>
      <c r="M26" s="282"/>
      <c r="N26" s="282"/>
      <c r="O26" s="228"/>
      <c r="P26" s="282"/>
      <c r="Q26" s="228"/>
      <c r="R26" s="282"/>
      <c r="S26" s="228"/>
      <c r="T26" s="229"/>
      <c r="U26" s="228"/>
      <c r="V26" s="282"/>
      <c r="W26" s="228"/>
      <c r="X26" s="228"/>
      <c r="Y26" s="228"/>
      <c r="Z26" s="228"/>
      <c r="AA26" s="228"/>
      <c r="AB26" s="282"/>
      <c r="AC26" s="228"/>
      <c r="AD26" s="231"/>
      <c r="AE26" s="228"/>
      <c r="AF26" s="232"/>
      <c r="AG26" s="233"/>
      <c r="AH26" s="234"/>
      <c r="AI26" s="233"/>
      <c r="AJ26" s="235"/>
      <c r="AK26" s="232"/>
      <c r="AL26" s="236">
        <v>3</v>
      </c>
      <c r="AM26" s="232"/>
      <c r="AN26" s="237"/>
      <c r="AO26" s="238"/>
      <c r="AP26" s="239"/>
      <c r="AR26" s="284" t="s">
        <v>58</v>
      </c>
      <c r="AS26" s="285">
        <v>97</v>
      </c>
      <c r="AT26" s="705"/>
      <c r="AU26" s="705"/>
      <c r="AV26" s="705"/>
      <c r="AW26" s="705"/>
    </row>
    <row r="27" spans="1:49" ht="14.25" customHeight="1">
      <c r="A27" s="281" t="s">
        <v>232</v>
      </c>
      <c r="B27" s="282"/>
      <c r="C27" s="282"/>
      <c r="D27" s="282"/>
      <c r="E27" s="228"/>
      <c r="F27" s="282"/>
      <c r="G27" s="282"/>
      <c r="H27" s="278"/>
      <c r="I27" s="228"/>
      <c r="J27" s="282"/>
      <c r="K27" s="283"/>
      <c r="L27" s="228"/>
      <c r="M27" s="282"/>
      <c r="N27" s="282"/>
      <c r="O27" s="228"/>
      <c r="P27" s="282"/>
      <c r="Q27" s="228"/>
      <c r="R27" s="282"/>
      <c r="S27" s="228"/>
      <c r="T27" s="229"/>
      <c r="U27" s="228"/>
      <c r="V27" s="282"/>
      <c r="W27" s="228"/>
      <c r="X27" s="228"/>
      <c r="Y27" s="228"/>
      <c r="Z27" s="228"/>
      <c r="AA27" s="228"/>
      <c r="AB27" s="282"/>
      <c r="AC27" s="228"/>
      <c r="AD27" s="231"/>
      <c r="AE27" s="228"/>
      <c r="AF27" s="232"/>
      <c r="AG27" s="233"/>
      <c r="AH27" s="234"/>
      <c r="AI27" s="233"/>
      <c r="AJ27" s="235"/>
      <c r="AK27" s="232"/>
      <c r="AL27" s="236">
        <v>3</v>
      </c>
      <c r="AM27" s="232"/>
      <c r="AN27" s="237"/>
      <c r="AO27" s="238"/>
      <c r="AP27" s="239"/>
      <c r="AR27" s="284"/>
      <c r="AS27" s="285"/>
      <c r="AT27" s="705"/>
      <c r="AU27" s="705"/>
      <c r="AV27" s="705"/>
      <c r="AW27" s="705"/>
    </row>
    <row r="28" spans="1:49" ht="14.25" customHeight="1">
      <c r="A28" s="255" t="s">
        <v>233</v>
      </c>
      <c r="B28" s="256"/>
      <c r="C28" s="257"/>
      <c r="D28" s="256"/>
      <c r="E28" s="233"/>
      <c r="F28" s="258"/>
      <c r="G28" s="244"/>
      <c r="H28" s="278"/>
      <c r="I28" s="233"/>
      <c r="J28" s="260"/>
      <c r="K28" s="261"/>
      <c r="L28" s="233"/>
      <c r="M28" s="262"/>
      <c r="N28" s="263"/>
      <c r="O28" s="233"/>
      <c r="P28" s="264"/>
      <c r="Q28" s="233"/>
      <c r="R28" s="265"/>
      <c r="S28" s="233"/>
      <c r="T28" s="259"/>
      <c r="U28" s="233"/>
      <c r="V28" s="266"/>
      <c r="W28" s="233"/>
      <c r="X28" s="233"/>
      <c r="Y28" s="233"/>
      <c r="Z28" s="233"/>
      <c r="AA28" s="233"/>
      <c r="AB28" s="267"/>
      <c r="AC28" s="233"/>
      <c r="AD28" s="268"/>
      <c r="AE28" s="233"/>
      <c r="AF28" s="253"/>
      <c r="AG28" s="233"/>
      <c r="AH28" s="234"/>
      <c r="AI28" s="233"/>
      <c r="AJ28" s="235"/>
      <c r="AK28" s="232"/>
      <c r="AL28" s="236"/>
      <c r="AM28" s="236"/>
      <c r="AN28" s="237"/>
      <c r="AO28" s="238"/>
      <c r="AP28" s="239"/>
      <c r="AR28" s="286" t="s">
        <v>185</v>
      </c>
      <c r="AS28" s="287">
        <v>129</v>
      </c>
      <c r="AT28" s="705"/>
      <c r="AU28" s="705"/>
      <c r="AV28" s="705"/>
      <c r="AW28" s="705"/>
    </row>
    <row r="29" spans="1:49" ht="14.25" customHeight="1">
      <c r="A29" s="240" t="s">
        <v>234</v>
      </c>
      <c r="B29" s="241"/>
      <c r="C29" s="242"/>
      <c r="D29" s="241"/>
      <c r="E29" s="233"/>
      <c r="F29" s="243"/>
      <c r="G29" s="288"/>
      <c r="H29" s="278"/>
      <c r="I29" s="233"/>
      <c r="J29" s="245"/>
      <c r="K29" s="246"/>
      <c r="L29" s="233"/>
      <c r="M29" s="247"/>
      <c r="N29" s="248"/>
      <c r="O29" s="233"/>
      <c r="P29" s="249"/>
      <c r="Q29" s="233"/>
      <c r="R29" s="250"/>
      <c r="S29" s="233"/>
      <c r="T29" s="229"/>
      <c r="U29" s="233"/>
      <c r="V29" s="251"/>
      <c r="W29" s="233"/>
      <c r="X29" s="233"/>
      <c r="Y29" s="233"/>
      <c r="Z29" s="233"/>
      <c r="AA29" s="233"/>
      <c r="AB29" s="252"/>
      <c r="AC29" s="233"/>
      <c r="AD29" s="268"/>
      <c r="AE29" s="233"/>
      <c r="AF29" s="253"/>
      <c r="AG29" s="233"/>
      <c r="AH29" s="234"/>
      <c r="AI29" s="233"/>
      <c r="AJ29" s="235"/>
      <c r="AK29" s="232"/>
      <c r="AL29" s="236">
        <v>3</v>
      </c>
      <c r="AM29" s="236"/>
      <c r="AN29" s="237">
        <v>250</v>
      </c>
      <c r="AO29" s="238"/>
      <c r="AP29" s="239"/>
      <c r="AR29" s="286"/>
      <c r="AS29" s="287"/>
      <c r="AT29" s="705"/>
      <c r="AU29" s="705"/>
      <c r="AV29" s="705"/>
      <c r="AW29" s="705"/>
    </row>
    <row r="30" spans="1:49" ht="14.25" customHeight="1">
      <c r="A30" s="281" t="s">
        <v>403</v>
      </c>
      <c r="B30" s="282"/>
      <c r="C30" s="282"/>
      <c r="D30" s="282"/>
      <c r="E30" s="228"/>
      <c r="F30" s="282"/>
      <c r="G30" s="282"/>
      <c r="H30" s="278"/>
      <c r="I30" s="228"/>
      <c r="J30" s="282"/>
      <c r="K30" s="283"/>
      <c r="L30" s="228"/>
      <c r="M30" s="282"/>
      <c r="N30" s="282"/>
      <c r="O30" s="228"/>
      <c r="P30" s="282"/>
      <c r="Q30" s="228"/>
      <c r="R30" s="282"/>
      <c r="S30" s="228"/>
      <c r="T30" s="229"/>
      <c r="U30" s="228"/>
      <c r="V30" s="282"/>
      <c r="W30" s="228"/>
      <c r="X30" s="228"/>
      <c r="Y30" s="228"/>
      <c r="Z30" s="228">
        <v>130</v>
      </c>
      <c r="AA30" s="228"/>
      <c r="AB30" s="282"/>
      <c r="AC30" s="228"/>
      <c r="AD30" s="231"/>
      <c r="AE30" s="228"/>
      <c r="AF30" s="232">
        <v>104</v>
      </c>
      <c r="AG30" s="233"/>
      <c r="AH30" s="234">
        <v>60</v>
      </c>
      <c r="AI30" s="233"/>
      <c r="AJ30" s="235">
        <v>85</v>
      </c>
      <c r="AK30" s="232"/>
      <c r="AL30" s="236"/>
      <c r="AM30" s="232">
        <v>20</v>
      </c>
      <c r="AN30" s="237"/>
      <c r="AO30" s="238">
        <v>20</v>
      </c>
      <c r="AP30" s="239">
        <v>20</v>
      </c>
      <c r="AR30" s="284" t="s">
        <v>235</v>
      </c>
      <c r="AS30" s="285">
        <v>81</v>
      </c>
      <c r="AT30" s="705"/>
      <c r="AU30" s="705"/>
      <c r="AV30" s="705"/>
      <c r="AW30" s="705"/>
    </row>
    <row r="31" spans="1:49" ht="14.25" customHeight="1">
      <c r="A31" s="255" t="s">
        <v>236</v>
      </c>
      <c r="B31" s="256"/>
      <c r="C31" s="257"/>
      <c r="D31" s="256"/>
      <c r="E31" s="233"/>
      <c r="F31" s="258"/>
      <c r="G31" s="244"/>
      <c r="H31" s="278"/>
      <c r="I31" s="233"/>
      <c r="J31" s="260"/>
      <c r="K31" s="261"/>
      <c r="L31" s="233"/>
      <c r="M31" s="262"/>
      <c r="N31" s="263"/>
      <c r="O31" s="233"/>
      <c r="P31" s="264"/>
      <c r="Q31" s="233"/>
      <c r="R31" s="265"/>
      <c r="S31" s="233"/>
      <c r="T31" s="259"/>
      <c r="U31" s="233"/>
      <c r="V31" s="266"/>
      <c r="W31" s="233"/>
      <c r="X31" s="233"/>
      <c r="Y31" s="233"/>
      <c r="Z31" s="233"/>
      <c r="AA31" s="233"/>
      <c r="AB31" s="267"/>
      <c r="AC31" s="233"/>
      <c r="AD31" s="268"/>
      <c r="AE31" s="233"/>
      <c r="AF31" s="253">
        <v>12</v>
      </c>
      <c r="AG31" s="233"/>
      <c r="AH31" s="234"/>
      <c r="AI31" s="233"/>
      <c r="AJ31" s="235"/>
      <c r="AK31" s="232"/>
      <c r="AL31" s="236"/>
      <c r="AM31" s="236"/>
      <c r="AN31" s="237"/>
      <c r="AO31" s="238"/>
      <c r="AP31" s="239"/>
      <c r="AR31" s="286" t="s">
        <v>237</v>
      </c>
      <c r="AS31" s="287">
        <v>14</v>
      </c>
      <c r="AT31" s="705"/>
      <c r="AU31" s="705"/>
      <c r="AV31" s="705"/>
      <c r="AW31" s="705"/>
    </row>
    <row r="32" spans="1:49" ht="14.25" customHeight="1">
      <c r="A32" s="281" t="s">
        <v>238</v>
      </c>
      <c r="B32" s="282"/>
      <c r="C32" s="282"/>
      <c r="D32" s="282"/>
      <c r="E32" s="228"/>
      <c r="F32" s="282"/>
      <c r="G32" s="282"/>
      <c r="H32" s="278"/>
      <c r="I32" s="228"/>
      <c r="J32" s="282"/>
      <c r="K32" s="283"/>
      <c r="L32" s="228"/>
      <c r="M32" s="282"/>
      <c r="N32" s="282"/>
      <c r="O32" s="228"/>
      <c r="P32" s="282"/>
      <c r="Q32" s="228"/>
      <c r="R32" s="282"/>
      <c r="S32" s="228"/>
      <c r="T32" s="229"/>
      <c r="U32" s="228"/>
      <c r="V32" s="282"/>
      <c r="W32" s="228"/>
      <c r="X32" s="228"/>
      <c r="Y32" s="228"/>
      <c r="Z32" s="228"/>
      <c r="AA32" s="228"/>
      <c r="AB32" s="282"/>
      <c r="AC32" s="228"/>
      <c r="AD32" s="231"/>
      <c r="AE32" s="228"/>
      <c r="AF32" s="232">
        <v>125</v>
      </c>
      <c r="AG32" s="233"/>
      <c r="AH32" s="234"/>
      <c r="AI32" s="233"/>
      <c r="AJ32" s="235"/>
      <c r="AK32" s="232"/>
      <c r="AL32" s="236"/>
      <c r="AM32" s="232"/>
      <c r="AN32" s="237"/>
      <c r="AO32" s="238"/>
      <c r="AP32" s="239"/>
      <c r="AR32" s="284" t="s">
        <v>239</v>
      </c>
      <c r="AS32" s="285">
        <v>90</v>
      </c>
      <c r="AT32" s="705"/>
      <c r="AU32" s="705"/>
      <c r="AV32" s="705"/>
      <c r="AW32" s="705"/>
    </row>
    <row r="33" spans="1:49" ht="14.25" customHeight="1">
      <c r="A33" s="281" t="s">
        <v>195</v>
      </c>
      <c r="B33" s="282"/>
      <c r="C33" s="282"/>
      <c r="D33" s="282"/>
      <c r="E33" s="233"/>
      <c r="F33" s="282"/>
      <c r="G33" s="282"/>
      <c r="H33" s="278"/>
      <c r="I33" s="233"/>
      <c r="J33" s="282"/>
      <c r="K33" s="283"/>
      <c r="L33" s="233"/>
      <c r="M33" s="282"/>
      <c r="N33" s="282"/>
      <c r="O33" s="233"/>
      <c r="P33" s="282"/>
      <c r="Q33" s="233"/>
      <c r="R33" s="282"/>
      <c r="S33" s="233"/>
      <c r="T33" s="229"/>
      <c r="U33" s="233"/>
      <c r="V33" s="282"/>
      <c r="W33" s="233"/>
      <c r="X33" s="233"/>
      <c r="Y33" s="233"/>
      <c r="Z33" s="233"/>
      <c r="AA33" s="233"/>
      <c r="AB33" s="282"/>
      <c r="AC33" s="233"/>
      <c r="AD33" s="268"/>
      <c r="AE33" s="233"/>
      <c r="AF33" s="232"/>
      <c r="AG33" s="233"/>
      <c r="AH33" s="234"/>
      <c r="AI33" s="233"/>
      <c r="AJ33" s="235">
        <v>80</v>
      </c>
      <c r="AK33" s="232"/>
      <c r="AL33" s="236"/>
      <c r="AM33" s="232"/>
      <c r="AN33" s="237"/>
      <c r="AO33" s="238"/>
      <c r="AP33" s="239"/>
      <c r="AR33" s="284"/>
      <c r="AS33" s="285"/>
      <c r="AT33" s="705"/>
      <c r="AU33" s="705"/>
      <c r="AV33" s="705"/>
      <c r="AW33" s="705"/>
    </row>
    <row r="34" spans="1:49" ht="14.25" customHeight="1">
      <c r="A34" s="281" t="s">
        <v>196</v>
      </c>
      <c r="B34" s="282"/>
      <c r="C34" s="282"/>
      <c r="D34" s="282"/>
      <c r="E34" s="233"/>
      <c r="F34" s="282"/>
      <c r="G34" s="282"/>
      <c r="H34" s="278"/>
      <c r="I34" s="233"/>
      <c r="J34" s="282"/>
      <c r="K34" s="283"/>
      <c r="L34" s="233"/>
      <c r="M34" s="282"/>
      <c r="N34" s="282"/>
      <c r="O34" s="233"/>
      <c r="P34" s="282"/>
      <c r="Q34" s="233"/>
      <c r="R34" s="282"/>
      <c r="S34" s="233"/>
      <c r="T34" s="229"/>
      <c r="U34" s="233"/>
      <c r="V34" s="282"/>
      <c r="W34" s="233"/>
      <c r="X34" s="233"/>
      <c r="Y34" s="233"/>
      <c r="Z34" s="233"/>
      <c r="AA34" s="233"/>
      <c r="AB34" s="282"/>
      <c r="AC34" s="233"/>
      <c r="AD34" s="268"/>
      <c r="AE34" s="233"/>
      <c r="AF34" s="232"/>
      <c r="AG34" s="233"/>
      <c r="AH34" s="234"/>
      <c r="AI34" s="233"/>
      <c r="AJ34" s="235">
        <v>152</v>
      </c>
      <c r="AK34" s="232"/>
      <c r="AL34" s="236"/>
      <c r="AM34" s="232"/>
      <c r="AN34" s="237"/>
      <c r="AO34" s="238"/>
      <c r="AP34" s="239"/>
      <c r="AR34" s="284"/>
      <c r="AS34" s="285"/>
      <c r="AT34" s="705"/>
      <c r="AU34" s="705"/>
      <c r="AV34" s="705"/>
      <c r="AW34" s="705"/>
    </row>
    <row r="35" spans="1:49" ht="14.25" customHeight="1">
      <c r="A35" s="281" t="s">
        <v>102</v>
      </c>
      <c r="B35" s="282"/>
      <c r="C35" s="282"/>
      <c r="D35" s="282"/>
      <c r="E35" s="233"/>
      <c r="F35" s="282"/>
      <c r="G35" s="282"/>
      <c r="H35" s="278"/>
      <c r="I35" s="233"/>
      <c r="J35" s="282"/>
      <c r="K35" s="283"/>
      <c r="L35" s="233"/>
      <c r="M35" s="282"/>
      <c r="N35" s="282"/>
      <c r="O35" s="233"/>
      <c r="P35" s="282"/>
      <c r="Q35" s="233"/>
      <c r="R35" s="282"/>
      <c r="S35" s="233"/>
      <c r="T35" s="229"/>
      <c r="U35" s="233"/>
      <c r="V35" s="282"/>
      <c r="W35" s="233"/>
      <c r="X35" s="233"/>
      <c r="Y35" s="233"/>
      <c r="Z35" s="233"/>
      <c r="AA35" s="233"/>
      <c r="AB35" s="282"/>
      <c r="AC35" s="233"/>
      <c r="AD35" s="268"/>
      <c r="AE35" s="233"/>
      <c r="AF35" s="232"/>
      <c r="AG35" s="233"/>
      <c r="AH35" s="234"/>
      <c r="AI35" s="233"/>
      <c r="AJ35" s="235">
        <v>72</v>
      </c>
      <c r="AK35" s="232"/>
      <c r="AL35" s="236"/>
      <c r="AM35" s="232"/>
      <c r="AN35" s="237"/>
      <c r="AO35" s="238"/>
      <c r="AP35" s="239"/>
      <c r="AR35" s="284"/>
      <c r="AS35" s="285"/>
      <c r="AT35" s="705"/>
      <c r="AU35" s="705"/>
      <c r="AV35" s="705"/>
      <c r="AW35" s="705"/>
    </row>
    <row r="36" spans="1:49" ht="14.25" customHeight="1">
      <c r="A36" s="281" t="s">
        <v>240</v>
      </c>
      <c r="B36" s="282"/>
      <c r="C36" s="282"/>
      <c r="D36" s="282"/>
      <c r="E36" s="233"/>
      <c r="F36" s="282"/>
      <c r="G36" s="282"/>
      <c r="H36" s="278"/>
      <c r="I36" s="233"/>
      <c r="J36" s="282"/>
      <c r="K36" s="283"/>
      <c r="L36" s="233"/>
      <c r="M36" s="282"/>
      <c r="N36" s="282">
        <v>212</v>
      </c>
      <c r="O36" s="233"/>
      <c r="P36" s="282"/>
      <c r="Q36" s="233"/>
      <c r="R36" s="282"/>
      <c r="S36" s="233"/>
      <c r="T36" s="229"/>
      <c r="U36" s="233"/>
      <c r="V36" s="282"/>
      <c r="W36" s="233"/>
      <c r="X36" s="233"/>
      <c r="Y36" s="233"/>
      <c r="Z36" s="233"/>
      <c r="AA36" s="233"/>
      <c r="AB36" s="282"/>
      <c r="AC36" s="233"/>
      <c r="AD36" s="268"/>
      <c r="AE36" s="233"/>
      <c r="AF36" s="232"/>
      <c r="AG36" s="233"/>
      <c r="AH36" s="234"/>
      <c r="AI36" s="233"/>
      <c r="AJ36" s="235"/>
      <c r="AK36" s="232"/>
      <c r="AL36" s="236"/>
      <c r="AM36" s="232"/>
      <c r="AN36" s="237"/>
      <c r="AO36" s="238"/>
      <c r="AP36" s="239"/>
      <c r="AR36" s="284"/>
      <c r="AS36" s="285"/>
      <c r="AT36" s="705"/>
      <c r="AU36" s="705"/>
      <c r="AV36" s="705"/>
      <c r="AW36" s="705"/>
    </row>
    <row r="37" spans="1:49" ht="14.25" customHeight="1">
      <c r="A37" s="281" t="s">
        <v>398</v>
      </c>
      <c r="B37" s="282"/>
      <c r="C37" s="282"/>
      <c r="D37" s="282"/>
      <c r="E37" s="233"/>
      <c r="F37" s="282"/>
      <c r="G37" s="282"/>
      <c r="H37" s="278"/>
      <c r="I37" s="233"/>
      <c r="J37" s="282"/>
      <c r="K37" s="283"/>
      <c r="L37" s="233"/>
      <c r="M37" s="282"/>
      <c r="N37" s="282"/>
      <c r="O37" s="233"/>
      <c r="P37" s="282"/>
      <c r="Q37" s="233"/>
      <c r="R37" s="282"/>
      <c r="S37" s="233"/>
      <c r="T37" s="229"/>
      <c r="U37" s="233"/>
      <c r="V37" s="282"/>
      <c r="W37" s="233"/>
      <c r="X37" s="233"/>
      <c r="Y37" s="233"/>
      <c r="Z37" s="233">
        <v>200</v>
      </c>
      <c r="AA37" s="233"/>
      <c r="AB37" s="282"/>
      <c r="AC37" s="233"/>
      <c r="AD37" s="268"/>
      <c r="AE37" s="233"/>
      <c r="AF37" s="232"/>
      <c r="AG37" s="233"/>
      <c r="AH37" s="234"/>
      <c r="AI37" s="233"/>
      <c r="AJ37" s="235"/>
      <c r="AK37" s="232"/>
      <c r="AL37" s="236"/>
      <c r="AM37" s="232"/>
      <c r="AN37" s="237"/>
      <c r="AO37" s="238"/>
      <c r="AP37" s="239"/>
      <c r="AR37" s="284"/>
      <c r="AS37" s="285"/>
      <c r="AT37" s="705"/>
      <c r="AU37" s="705"/>
      <c r="AV37" s="705"/>
      <c r="AW37" s="705"/>
    </row>
    <row r="38" spans="1:49" ht="14.25" customHeight="1">
      <c r="A38" s="281" t="s">
        <v>241</v>
      </c>
      <c r="B38" s="282"/>
      <c r="C38" s="282"/>
      <c r="D38" s="282"/>
      <c r="E38" s="233"/>
      <c r="F38" s="282"/>
      <c r="G38" s="282"/>
      <c r="H38" s="278"/>
      <c r="I38" s="233"/>
      <c r="J38" s="282"/>
      <c r="K38" s="283"/>
      <c r="L38" s="233">
        <v>5</v>
      </c>
      <c r="M38" s="282"/>
      <c r="N38" s="282"/>
      <c r="O38" s="233"/>
      <c r="P38" s="282"/>
      <c r="Q38" s="233"/>
      <c r="R38" s="282"/>
      <c r="S38" s="233"/>
      <c r="T38" s="229"/>
      <c r="U38" s="233"/>
      <c r="V38" s="282"/>
      <c r="W38" s="233"/>
      <c r="X38" s="233"/>
      <c r="Y38" s="233"/>
      <c r="Z38" s="233">
        <v>23</v>
      </c>
      <c r="AA38" s="233"/>
      <c r="AB38" s="282"/>
      <c r="AC38" s="233"/>
      <c r="AD38" s="268"/>
      <c r="AE38" s="233"/>
      <c r="AF38" s="232"/>
      <c r="AG38" s="233"/>
      <c r="AH38" s="234"/>
      <c r="AI38" s="233"/>
      <c r="AJ38" s="235"/>
      <c r="AK38" s="232"/>
      <c r="AL38" s="236"/>
      <c r="AM38" s="232">
        <v>6</v>
      </c>
      <c r="AN38" s="237"/>
      <c r="AO38" s="238"/>
      <c r="AP38" s="239">
        <v>6</v>
      </c>
      <c r="AR38" s="284"/>
      <c r="AS38" s="285"/>
      <c r="AT38" s="705"/>
      <c r="AU38" s="705"/>
      <c r="AV38" s="705"/>
      <c r="AW38" s="705"/>
    </row>
    <row r="39" spans="1:49" ht="14.25" customHeight="1">
      <c r="A39" s="281" t="s">
        <v>242</v>
      </c>
      <c r="B39" s="282"/>
      <c r="C39" s="282"/>
      <c r="D39" s="282"/>
      <c r="E39" s="233"/>
      <c r="F39" s="282"/>
      <c r="G39" s="282"/>
      <c r="H39" s="278"/>
      <c r="I39" s="233"/>
      <c r="J39" s="282"/>
      <c r="K39" s="283"/>
      <c r="L39" s="233"/>
      <c r="M39" s="282"/>
      <c r="N39" s="282"/>
      <c r="O39" s="233"/>
      <c r="P39" s="282"/>
      <c r="Q39" s="233"/>
      <c r="R39" s="282"/>
      <c r="S39" s="233"/>
      <c r="T39" s="229"/>
      <c r="U39" s="233"/>
      <c r="V39" s="282"/>
      <c r="W39" s="233"/>
      <c r="X39" s="233"/>
      <c r="Y39" s="233"/>
      <c r="Z39" s="233"/>
      <c r="AA39" s="233"/>
      <c r="AB39" s="282"/>
      <c r="AC39" s="233"/>
      <c r="AD39" s="268"/>
      <c r="AE39" s="233"/>
      <c r="AF39" s="232"/>
      <c r="AG39" s="233"/>
      <c r="AH39" s="234"/>
      <c r="AI39" s="233"/>
      <c r="AJ39" s="235"/>
      <c r="AK39" s="232"/>
      <c r="AL39" s="236"/>
      <c r="AM39" s="232"/>
      <c r="AN39" s="237">
        <v>12</v>
      </c>
      <c r="AO39" s="238"/>
      <c r="AP39" s="239"/>
      <c r="AR39" s="284"/>
      <c r="AS39" s="285"/>
      <c r="AT39" s="705"/>
      <c r="AU39" s="705"/>
      <c r="AV39" s="705"/>
      <c r="AW39" s="705"/>
    </row>
    <row r="40" spans="1:49" ht="14.25" customHeight="1">
      <c r="A40" s="281" t="s">
        <v>399</v>
      </c>
      <c r="B40" s="282"/>
      <c r="C40" s="282"/>
      <c r="D40" s="282"/>
      <c r="E40" s="233"/>
      <c r="F40" s="282"/>
      <c r="G40" s="282"/>
      <c r="H40" s="278"/>
      <c r="I40" s="233"/>
      <c r="J40" s="282"/>
      <c r="K40" s="283"/>
      <c r="L40" s="233"/>
      <c r="M40" s="282"/>
      <c r="N40" s="282"/>
      <c r="O40" s="233"/>
      <c r="P40" s="282"/>
      <c r="Q40" s="233"/>
      <c r="R40" s="282"/>
      <c r="S40" s="233"/>
      <c r="T40" s="229"/>
      <c r="U40" s="233"/>
      <c r="V40" s="282"/>
      <c r="W40" s="233"/>
      <c r="X40" s="233"/>
      <c r="Y40" s="233"/>
      <c r="Z40" s="233">
        <v>23</v>
      </c>
      <c r="AA40" s="233"/>
      <c r="AB40" s="282"/>
      <c r="AC40" s="233"/>
      <c r="AD40" s="268"/>
      <c r="AE40" s="233"/>
      <c r="AF40" s="232"/>
      <c r="AG40" s="233"/>
      <c r="AH40" s="234"/>
      <c r="AI40" s="233"/>
      <c r="AJ40" s="235"/>
      <c r="AK40" s="232"/>
      <c r="AL40" s="236"/>
      <c r="AM40" s="232"/>
      <c r="AN40" s="237"/>
      <c r="AO40" s="238"/>
      <c r="AP40" s="239"/>
      <c r="AR40" s="284"/>
      <c r="AS40" s="285"/>
      <c r="AT40" s="705"/>
      <c r="AU40" s="705"/>
      <c r="AV40" s="705"/>
      <c r="AW40" s="705"/>
    </row>
    <row r="41" spans="1:49" ht="14.25" customHeight="1">
      <c r="A41" s="281" t="s">
        <v>397</v>
      </c>
      <c r="B41" s="282"/>
      <c r="C41" s="282"/>
      <c r="D41" s="282"/>
      <c r="E41" s="233"/>
      <c r="F41" s="282"/>
      <c r="G41" s="282"/>
      <c r="H41" s="278"/>
      <c r="I41" s="233"/>
      <c r="J41" s="282"/>
      <c r="K41" s="283"/>
      <c r="L41" s="233"/>
      <c r="M41" s="282"/>
      <c r="N41" s="282"/>
      <c r="O41" s="233"/>
      <c r="P41" s="282"/>
      <c r="Q41" s="233"/>
      <c r="R41" s="282"/>
      <c r="S41" s="233"/>
      <c r="T41" s="229"/>
      <c r="U41" s="233"/>
      <c r="V41" s="282"/>
      <c r="W41" s="233"/>
      <c r="X41" s="233"/>
      <c r="Y41" s="233"/>
      <c r="Z41" s="233">
        <v>600</v>
      </c>
      <c r="AA41" s="233"/>
      <c r="AB41" s="282"/>
      <c r="AC41" s="233"/>
      <c r="AD41" s="268"/>
      <c r="AE41" s="233"/>
      <c r="AF41" s="232"/>
      <c r="AG41" s="233"/>
      <c r="AH41" s="234"/>
      <c r="AI41" s="233"/>
      <c r="AJ41" s="235"/>
      <c r="AK41" s="232"/>
      <c r="AL41" s="236"/>
      <c r="AM41" s="232"/>
      <c r="AN41" s="237"/>
      <c r="AO41" s="238"/>
      <c r="AP41" s="239"/>
      <c r="AR41" s="284"/>
      <c r="AS41" s="285"/>
      <c r="AT41" s="705"/>
      <c r="AU41" s="705"/>
      <c r="AV41" s="705"/>
      <c r="AW41" s="705"/>
    </row>
    <row r="42" spans="1:49" ht="14.25" customHeight="1">
      <c r="A42" s="255" t="s">
        <v>243</v>
      </c>
      <c r="B42" s="256"/>
      <c r="C42" s="257"/>
      <c r="D42" s="256">
        <v>20</v>
      </c>
      <c r="E42" s="233"/>
      <c r="F42" s="258"/>
      <c r="G42" s="244"/>
      <c r="H42" s="498"/>
      <c r="I42" s="233"/>
      <c r="J42" s="260"/>
      <c r="K42" s="261"/>
      <c r="L42" s="233"/>
      <c r="M42" s="262"/>
      <c r="N42" s="263"/>
      <c r="O42" s="233"/>
      <c r="P42" s="264"/>
      <c r="Q42" s="233"/>
      <c r="R42" s="265"/>
      <c r="S42" s="233"/>
      <c r="T42" s="259"/>
      <c r="U42" s="233"/>
      <c r="V42" s="266"/>
      <c r="W42" s="233"/>
      <c r="X42" s="233"/>
      <c r="Y42" s="233"/>
      <c r="Z42" s="233"/>
      <c r="AA42" s="233"/>
      <c r="AB42" s="267"/>
      <c r="AC42" s="233"/>
      <c r="AD42" s="268"/>
      <c r="AE42" s="233"/>
      <c r="AF42" s="253"/>
      <c r="AG42" s="233"/>
      <c r="AH42" s="234"/>
      <c r="AI42" s="233"/>
      <c r="AJ42" s="235"/>
      <c r="AK42" s="232"/>
      <c r="AL42" s="236"/>
      <c r="AM42" s="232"/>
      <c r="AN42" s="237"/>
      <c r="AO42" s="238"/>
      <c r="AP42" s="239"/>
      <c r="AR42" s="286" t="s">
        <v>244</v>
      </c>
      <c r="AS42" s="287">
        <f>AS32*0.85</f>
        <v>76.5</v>
      </c>
      <c r="AT42" s="705"/>
      <c r="AU42" s="705"/>
      <c r="AV42" s="705"/>
      <c r="AW42" s="705"/>
    </row>
    <row r="43" spans="1:49" ht="17.25" customHeight="1">
      <c r="A43" s="289" t="s">
        <v>245</v>
      </c>
      <c r="B43" s="290">
        <f>SUM(B2:B14)</f>
        <v>2060</v>
      </c>
      <c r="C43" s="290">
        <f>SUM(C2:C14)</f>
        <v>1920</v>
      </c>
      <c r="D43" s="290">
        <f>SUM(D2:D14)</f>
        <v>1920</v>
      </c>
      <c r="E43" s="290"/>
      <c r="F43" s="290">
        <f>SUM(F2:F14)</f>
        <v>2070</v>
      </c>
      <c r="G43" s="290">
        <f>SUM(G2:G14)</f>
        <v>2070</v>
      </c>
      <c r="H43" s="498">
        <f>SUM(H2:H14)</f>
        <v>2152</v>
      </c>
      <c r="I43" s="290"/>
      <c r="J43" s="290">
        <f>SUM(J2:J14)</f>
        <v>2100</v>
      </c>
      <c r="K43" s="290">
        <f>SUM(K2:K14)</f>
        <v>2100</v>
      </c>
      <c r="L43" s="290">
        <f>SUM(L2:L14)</f>
        <v>1950</v>
      </c>
      <c r="M43" s="290">
        <f>SUM(M2:M14)</f>
        <v>2140</v>
      </c>
      <c r="N43" s="290">
        <f>SUM(N2:N14)</f>
        <v>2020</v>
      </c>
      <c r="O43" s="290"/>
      <c r="P43" s="290">
        <f>SUM(P2:P14)</f>
        <v>2120</v>
      </c>
      <c r="Q43" s="290"/>
      <c r="R43" s="290">
        <f>SUM(R2:R14)</f>
        <v>2170</v>
      </c>
      <c r="S43" s="290"/>
      <c r="T43" s="259">
        <f>SUM(T2:T14)</f>
        <v>898</v>
      </c>
      <c r="U43" s="290">
        <f>SUM(U2:U14)</f>
        <v>2068</v>
      </c>
      <c r="V43" s="290">
        <f>SUM(V2:V14)</f>
        <v>2218</v>
      </c>
      <c r="W43" s="291"/>
      <c r="X43" s="290">
        <f>SUM(X2:X14)</f>
        <v>1962</v>
      </c>
      <c r="Y43" s="291"/>
      <c r="Z43" s="290">
        <f>SUM(Z2:Z14)</f>
        <v>1118</v>
      </c>
      <c r="AA43" s="291"/>
      <c r="AB43" s="290">
        <f>SUM(AB2:AB14)</f>
        <v>1943</v>
      </c>
      <c r="AC43" s="290">
        <f>SUM(AC2:AC14)</f>
        <v>0</v>
      </c>
      <c r="AD43" s="259">
        <f>SUM(AD2:AD14)</f>
        <v>1838</v>
      </c>
      <c r="AE43" s="290"/>
      <c r="AF43" s="292">
        <f>SUM(AF2:AF14)</f>
        <v>1825</v>
      </c>
      <c r="AG43" s="291"/>
      <c r="AH43" s="290">
        <f>SUM(AH2:AH14)</f>
        <v>1920</v>
      </c>
      <c r="AI43" s="291"/>
      <c r="AJ43" s="290">
        <f>SUM(AJ2:AJ14)</f>
        <v>1920</v>
      </c>
      <c r="AK43" s="290"/>
      <c r="AL43" s="290">
        <f>SUM(AL2:AL14)</f>
        <v>2200</v>
      </c>
      <c r="AM43" s="290">
        <f>SUM(AM2:AM14)</f>
        <v>1900</v>
      </c>
      <c r="AN43" s="290">
        <f>SUM(AN2:AN14)</f>
        <v>2020</v>
      </c>
      <c r="AO43" s="290">
        <f>SUM(AO2:AO14)</f>
        <v>1900</v>
      </c>
      <c r="AP43" s="290">
        <f>SUM(AP2:AP14)</f>
        <v>1900</v>
      </c>
      <c r="AR43" s="284" t="s">
        <v>246</v>
      </c>
      <c r="AS43" s="293">
        <f>25/T43*1000</f>
        <v>27.83964365256125</v>
      </c>
      <c r="AT43" s="705"/>
      <c r="AU43" s="705"/>
      <c r="AV43" s="705"/>
      <c r="AW43" s="705"/>
    </row>
    <row r="44" spans="1:49" ht="17.25" customHeight="1">
      <c r="A44" s="180" t="s">
        <v>247</v>
      </c>
      <c r="B44" s="294">
        <f>B43+SUM(B16:B42)</f>
        <v>2060</v>
      </c>
      <c r="C44" s="294">
        <f>C43+SUM(C16:C42)</f>
        <v>2169</v>
      </c>
      <c r="D44" s="294">
        <f>D43+SUM(D16:D42)</f>
        <v>2139</v>
      </c>
      <c r="E44" s="294"/>
      <c r="F44" s="294">
        <f>F43+SUM(F16:F42)</f>
        <v>2070</v>
      </c>
      <c r="G44" s="294">
        <f>G43+SUM(G16:G42)</f>
        <v>2295</v>
      </c>
      <c r="H44" s="500">
        <f>H43+SUM(H16:H42)</f>
        <v>2152</v>
      </c>
      <c r="I44" s="294"/>
      <c r="J44" s="294">
        <f>J43+SUM(J16:J42)</f>
        <v>2100</v>
      </c>
      <c r="K44" s="294">
        <f>K43+SUM(K16:K42)</f>
        <v>2322</v>
      </c>
      <c r="L44" s="294">
        <f>L43+SUM(L16:L42)</f>
        <v>1955</v>
      </c>
      <c r="M44" s="294">
        <f>M43+SUM(M16:M42)</f>
        <v>2140</v>
      </c>
      <c r="N44" s="294">
        <f>N43+SUM(N16:N42)</f>
        <v>2232</v>
      </c>
      <c r="O44" s="294"/>
      <c r="P44" s="294">
        <f>P43+SUM(P16:P42)</f>
        <v>2182</v>
      </c>
      <c r="Q44" s="294"/>
      <c r="R44" s="294">
        <f>R43+SUM(R16:R42)</f>
        <v>2228</v>
      </c>
      <c r="S44" s="294"/>
      <c r="T44" s="295">
        <f>T43+SUM(T16:T42)</f>
        <v>935.572</v>
      </c>
      <c r="U44" s="294">
        <f>U43+SUM(U16:U42)</f>
        <v>2148</v>
      </c>
      <c r="V44" s="294">
        <f>V43+SUM(V16:V42)</f>
        <v>2218</v>
      </c>
      <c r="W44" s="294"/>
      <c r="X44" s="294">
        <f>X43+SUM(X16:X42)</f>
        <v>2292</v>
      </c>
      <c r="Y44" s="294"/>
      <c r="Z44" s="294">
        <f>Z43+SUM(Z16:Z42)</f>
        <v>2094</v>
      </c>
      <c r="AA44" s="294"/>
      <c r="AB44" s="294">
        <f>AB43+SUM(AB16:AB42)</f>
        <v>2193</v>
      </c>
      <c r="AC44" s="294">
        <f>AC43+SUM(AC16:AC42)</f>
        <v>0</v>
      </c>
      <c r="AD44" s="294">
        <f>AD43+SUM(AD16:AD42)</f>
        <v>2018</v>
      </c>
      <c r="AE44" s="294">
        <f>AE43+SUM(AE16:AE42)</f>
        <v>0</v>
      </c>
      <c r="AF44" s="294">
        <f>AF43+SUM(AF16:AF42)</f>
        <v>2144</v>
      </c>
      <c r="AG44" s="296"/>
      <c r="AH44" s="294">
        <f>AH43+SUM(AH16:AH42)</f>
        <v>2040</v>
      </c>
      <c r="AI44" s="296"/>
      <c r="AJ44" s="294">
        <f>AJ43+SUM(AJ16:AJ42)</f>
        <v>2309</v>
      </c>
      <c r="AK44" s="294"/>
      <c r="AL44" s="294">
        <f>AL43+SUM(AL16:AL42)</f>
        <v>2296</v>
      </c>
      <c r="AM44" s="294">
        <f>AM43+SUM(AM16:AM42)</f>
        <v>1956</v>
      </c>
      <c r="AN44" s="294">
        <f>AN43+SUM(AN16:AN42)</f>
        <v>2562</v>
      </c>
      <c r="AO44" s="294">
        <f>AO43+SUM(AO16:AO42)</f>
        <v>1950</v>
      </c>
      <c r="AP44" s="294">
        <f>AP43+SUM(AP16:AP42)</f>
        <v>1956</v>
      </c>
      <c r="AR44" s="297" t="s">
        <v>248</v>
      </c>
      <c r="AS44" s="298">
        <v>26.06</v>
      </c>
      <c r="AT44" s="705"/>
      <c r="AU44" s="705"/>
      <c r="AV44" s="705"/>
      <c r="AW44" s="705"/>
    </row>
    <row r="45" spans="1:49" ht="17.25" customHeight="1">
      <c r="AQ45" s="299"/>
      <c r="AR45" s="284" t="s">
        <v>249</v>
      </c>
      <c r="AS45" s="285">
        <v>203</v>
      </c>
      <c r="AT45" s="705"/>
      <c r="AU45" s="705"/>
      <c r="AV45" s="705"/>
      <c r="AW45" s="705"/>
    </row>
    <row r="46" spans="1:49" ht="17.25" customHeight="1">
      <c r="AR46" s="297"/>
    </row>
    <row r="47" spans="1:49" ht="13.5" customHeight="1"/>
  </sheetData>
  <mergeCells count="3">
    <mergeCell ref="AS18:AW18"/>
    <mergeCell ref="AT19:AW19"/>
    <mergeCell ref="AT20:AW45"/>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049"/>
  <sheetViews>
    <sheetView zoomScale="60" zoomScaleNormal="60" workbookViewId="0">
      <selection activeCell="H19" sqref="H19"/>
    </sheetView>
  </sheetViews>
  <sheetFormatPr baseColWidth="10" defaultColWidth="10.1640625" defaultRowHeight="18"/>
  <cols>
    <col min="1" max="1" width="32.6640625" style="300" customWidth="1"/>
    <col min="2" max="2" width="11.5" style="203" customWidth="1"/>
    <col min="3" max="3" width="11.5" style="301" customWidth="1"/>
    <col min="4" max="4" width="11.5" style="203" customWidth="1"/>
    <col min="5" max="5" width="1" style="203" customWidth="1"/>
    <col min="6" max="7" width="11.5" style="203" customWidth="1"/>
    <col min="8" max="8" width="11.33203125" style="203" customWidth="1"/>
    <col min="9" max="9" width="1" style="203" customWidth="1"/>
    <col min="10" max="10" width="11.5" style="203" customWidth="1"/>
    <col min="11" max="11" width="10.6640625" style="203" customWidth="1"/>
    <col min="12" max="12" width="9.83203125" style="203" customWidth="1"/>
    <col min="13" max="14" width="11.5" style="203" customWidth="1"/>
    <col min="15" max="15" width="1" style="203" customWidth="1"/>
    <col min="16" max="16" width="11.5" style="203" customWidth="1"/>
    <col min="17" max="17" width="1" style="203" customWidth="1"/>
    <col min="18" max="18" width="11.5" style="203" customWidth="1"/>
    <col min="19" max="19" width="0.6640625" style="203" customWidth="1"/>
    <col min="20" max="20" width="0.5" style="203" customWidth="1"/>
    <col min="21" max="21" width="9.33203125" style="203" customWidth="1"/>
    <col min="22" max="22" width="11.5" style="203" customWidth="1"/>
    <col min="23" max="23" width="1.33203125" style="203" customWidth="1"/>
    <col min="24" max="24" width="11.5" style="302" customWidth="1"/>
    <col min="25" max="25" width="1.1640625" style="203" customWidth="1"/>
    <col min="26" max="26" width="11.5" style="303" customWidth="1"/>
    <col min="27" max="27" width="1" style="203" customWidth="1"/>
    <col min="28" max="28" width="11.5" style="203" customWidth="1"/>
    <col min="29" max="30" width="1" style="203" customWidth="1"/>
    <col min="31" max="31" width="1.5" style="203" customWidth="1"/>
    <col min="32" max="32" width="7.5" style="203" customWidth="1"/>
    <col min="33" max="33" width="1.33203125" style="203" customWidth="1"/>
    <col min="34" max="34" width="11.5" style="203" customWidth="1"/>
    <col min="35" max="36" width="1" style="203" customWidth="1"/>
    <col min="37" max="37" width="9.33203125" style="203" customWidth="1"/>
    <col min="38" max="38" width="2.83203125" style="203" customWidth="1"/>
    <col min="39" max="40" width="10.5" style="203" customWidth="1"/>
    <col min="41" max="41" width="9.6640625" style="203" customWidth="1"/>
    <col min="42" max="42" width="11" style="203" customWidth="1"/>
    <col min="43" max="43" width="9.1640625" style="203" customWidth="1"/>
    <col min="44" max="44" width="10.5" style="300" customWidth="1"/>
    <col min="45" max="45" width="10.5" style="203" customWidth="1"/>
    <col min="46" max="46" width="15.33203125" style="203" customWidth="1"/>
    <col min="47" max="47" width="10.5" style="299" customWidth="1"/>
  </cols>
  <sheetData>
    <row r="1" spans="1:68" ht="119.25" customHeight="1">
      <c r="A1" s="304">
        <f ca="1">TODAY()</f>
        <v>45895</v>
      </c>
      <c r="B1" s="305" t="s">
        <v>39</v>
      </c>
      <c r="C1" s="202" t="s">
        <v>209</v>
      </c>
      <c r="D1" s="305" t="s">
        <v>210</v>
      </c>
      <c r="E1" s="306"/>
      <c r="F1" s="204" t="s">
        <v>48</v>
      </c>
      <c r="G1" s="205" t="s">
        <v>407</v>
      </c>
      <c r="H1" s="518" t="s">
        <v>408</v>
      </c>
      <c r="I1" s="204"/>
      <c r="J1" s="206" t="s">
        <v>69</v>
      </c>
      <c r="K1" s="207" t="s">
        <v>5</v>
      </c>
      <c r="L1" s="549" t="s">
        <v>411</v>
      </c>
      <c r="M1" s="307" t="s">
        <v>50</v>
      </c>
      <c r="N1" s="308" t="s">
        <v>250</v>
      </c>
      <c r="O1" s="306"/>
      <c r="P1" s="309" t="s">
        <v>53</v>
      </c>
      <c r="Q1" s="306"/>
      <c r="R1" s="310" t="s">
        <v>85</v>
      </c>
      <c r="S1" s="306"/>
      <c r="T1" s="311" t="s">
        <v>200</v>
      </c>
      <c r="U1" s="553" t="s">
        <v>412</v>
      </c>
      <c r="V1" s="312" t="s">
        <v>9</v>
      </c>
      <c r="W1" s="313"/>
      <c r="X1" s="314" t="s">
        <v>404</v>
      </c>
      <c r="Y1" s="315"/>
      <c r="Z1" s="316" t="s">
        <v>393</v>
      </c>
      <c r="AA1" s="301"/>
      <c r="AB1" s="317" t="s">
        <v>213</v>
      </c>
      <c r="AC1" s="306"/>
      <c r="AD1" s="318" t="s">
        <v>214</v>
      </c>
      <c r="AE1" s="306"/>
      <c r="AF1" s="217" t="s">
        <v>12</v>
      </c>
      <c r="AG1" s="319"/>
      <c r="AH1" s="320" t="s">
        <v>13</v>
      </c>
      <c r="AK1" s="321" t="s">
        <v>251</v>
      </c>
      <c r="AL1" s="322"/>
      <c r="AM1" s="222" t="s">
        <v>40</v>
      </c>
      <c r="AN1" s="222" t="s">
        <v>17</v>
      </c>
      <c r="AO1" s="223" t="s">
        <v>19</v>
      </c>
      <c r="AP1" s="222" t="s">
        <v>18</v>
      </c>
      <c r="AQ1" s="225" t="s">
        <v>16</v>
      </c>
      <c r="AU1" s="323"/>
      <c r="AV1" s="203"/>
      <c r="AW1" s="203"/>
      <c r="AX1" s="203"/>
      <c r="AY1" s="203"/>
      <c r="AZ1" s="203"/>
      <c r="BA1" s="203"/>
      <c r="BB1" s="203"/>
      <c r="BC1" s="203"/>
      <c r="BD1" s="203"/>
      <c r="BE1" s="203"/>
      <c r="BF1" s="203"/>
      <c r="BG1" s="203"/>
      <c r="BH1" s="203"/>
      <c r="BI1" s="203"/>
      <c r="BJ1" s="203"/>
      <c r="BK1" s="203"/>
      <c r="BL1" s="203"/>
      <c r="BM1" s="203"/>
      <c r="BN1" s="203"/>
      <c r="BO1" s="203"/>
      <c r="BP1" s="203"/>
    </row>
    <row r="2" spans="1:68" ht="27.75" customHeight="1">
      <c r="A2" s="324" t="s">
        <v>252</v>
      </c>
      <c r="B2" s="325">
        <f>production!D41</f>
        <v>0</v>
      </c>
      <c r="C2" s="325">
        <f>production!G41</f>
        <v>0</v>
      </c>
      <c r="D2" s="325">
        <f>production!H41</f>
        <v>0</v>
      </c>
      <c r="F2" s="325">
        <f>production!J41</f>
        <v>0</v>
      </c>
      <c r="G2" s="325">
        <f>production!L41</f>
        <v>0</v>
      </c>
      <c r="H2" s="325">
        <f>production!M41</f>
        <v>0</v>
      </c>
      <c r="I2" s="325"/>
      <c r="J2" s="325">
        <f>production!O41</f>
        <v>0</v>
      </c>
      <c r="K2" s="325">
        <f>production!Q41</f>
        <v>0</v>
      </c>
      <c r="L2" s="325">
        <f>production!R41</f>
        <v>0</v>
      </c>
      <c r="M2" s="325">
        <f>production!S41</f>
        <v>0</v>
      </c>
      <c r="N2" s="326">
        <f>production!U41</f>
        <v>0</v>
      </c>
      <c r="P2" s="325">
        <f>production!W41</f>
        <v>0</v>
      </c>
      <c r="R2" s="325">
        <f>production!AA41</f>
        <v>0</v>
      </c>
      <c r="T2" s="325">
        <f>production!AD41</f>
        <v>0</v>
      </c>
      <c r="U2" s="203">
        <f>production!U41</f>
        <v>0</v>
      </c>
      <c r="V2" s="325">
        <f>production!AG41</f>
        <v>0</v>
      </c>
      <c r="W2" s="327"/>
      <c r="X2" s="325">
        <f>production!AX41</f>
        <v>0</v>
      </c>
      <c r="Y2" s="327"/>
      <c r="Z2" s="325">
        <f>production!AL41</f>
        <v>0</v>
      </c>
      <c r="AB2" s="325">
        <f>production!AN41</f>
        <v>0</v>
      </c>
      <c r="AD2" s="328">
        <f>production!AP41</f>
        <v>0</v>
      </c>
      <c r="AF2" s="328">
        <f>production!AS41</f>
        <v>0</v>
      </c>
      <c r="AH2" s="326">
        <f>production!AV41</f>
        <v>0</v>
      </c>
      <c r="AK2" s="328">
        <f>production!AY41</f>
        <v>0</v>
      </c>
      <c r="AL2" s="328"/>
      <c r="AM2" s="329"/>
      <c r="AN2" s="328">
        <f>production!BB41</f>
        <v>0</v>
      </c>
      <c r="AO2" s="328">
        <f>production!BE41</f>
        <v>0</v>
      </c>
      <c r="AP2" s="328">
        <f>production!BC41</f>
        <v>0</v>
      </c>
      <c r="AQ2" s="328">
        <f>production!BA41</f>
        <v>0</v>
      </c>
      <c r="AR2" s="300" t="s">
        <v>253</v>
      </c>
      <c r="AS2" s="203">
        <v>610</v>
      </c>
      <c r="AT2" s="300" t="s">
        <v>254</v>
      </c>
      <c r="AU2" s="323">
        <f>SUM(B2:AK2)</f>
        <v>0</v>
      </c>
      <c r="AV2" s="203"/>
      <c r="AW2" s="203"/>
      <c r="AX2" s="203"/>
      <c r="AY2" s="203"/>
      <c r="AZ2" s="203"/>
      <c r="BA2" s="203"/>
      <c r="BB2" s="203"/>
      <c r="BC2" s="203"/>
      <c r="BD2" s="203"/>
      <c r="BE2" s="203"/>
      <c r="BF2" s="203"/>
      <c r="BG2" s="203"/>
      <c r="BH2" s="203"/>
      <c r="BI2" s="203"/>
      <c r="BJ2" s="203"/>
      <c r="BK2" s="203"/>
      <c r="BL2" s="203"/>
      <c r="BM2" s="203"/>
      <c r="BN2" s="203"/>
      <c r="BO2" s="203"/>
      <c r="BP2" s="203"/>
    </row>
    <row r="3" spans="1:68" ht="27.75" customHeight="1">
      <c r="A3" s="324" t="s">
        <v>255</v>
      </c>
      <c r="B3" s="330">
        <f>production!E42</f>
        <v>0</v>
      </c>
      <c r="C3" s="331"/>
      <c r="D3" s="331"/>
      <c r="F3" s="332">
        <f>production!K42</f>
        <v>0</v>
      </c>
      <c r="G3" s="331"/>
      <c r="H3" s="325">
        <f>production!N42</f>
        <v>0</v>
      </c>
      <c r="I3" s="325">
        <f>production!N42</f>
        <v>0</v>
      </c>
      <c r="J3" s="333">
        <f>production!P42</f>
        <v>0</v>
      </c>
      <c r="K3" s="331"/>
      <c r="M3" s="334">
        <f>production!T42</f>
        <v>0</v>
      </c>
      <c r="N3" s="331"/>
      <c r="P3" s="335">
        <f>production!X42</f>
        <v>0</v>
      </c>
      <c r="R3" s="336">
        <f>production!AB42</f>
        <v>0</v>
      </c>
      <c r="T3" s="337">
        <f>production!AE42</f>
        <v>0</v>
      </c>
      <c r="V3" s="338">
        <f>production!AH42</f>
        <v>0</v>
      </c>
      <c r="W3" s="327"/>
      <c r="X3" s="331"/>
      <c r="Y3" s="327"/>
      <c r="Z3" s="331"/>
      <c r="AB3" s="331"/>
      <c r="AD3" s="339">
        <f>production!AQ42</f>
        <v>0</v>
      </c>
      <c r="AF3" s="340"/>
      <c r="AH3" s="325">
        <f>production!AW42</f>
        <v>0</v>
      </c>
      <c r="AK3" s="341"/>
      <c r="AL3" s="55"/>
      <c r="AM3" s="342">
        <f>production!AZ41</f>
        <v>0</v>
      </c>
      <c r="AN3" s="343" t="e">
        <f>#REF!</f>
        <v>#REF!</v>
      </c>
      <c r="AO3" s="343"/>
      <c r="AP3" s="326">
        <f>production!BD42</f>
        <v>0</v>
      </c>
      <c r="AQ3" s="343"/>
      <c r="AR3" s="344" t="s">
        <v>256</v>
      </c>
      <c r="AS3" s="345">
        <v>1220</v>
      </c>
      <c r="AT3" s="344" t="s">
        <v>254</v>
      </c>
      <c r="AU3" s="323">
        <f>SUM(B3:AK3)</f>
        <v>0</v>
      </c>
      <c r="AV3" s="203"/>
      <c r="AW3" s="203"/>
      <c r="AX3" s="203"/>
      <c r="AY3" s="203"/>
      <c r="AZ3" s="203"/>
      <c r="BA3" s="203"/>
      <c r="BB3" s="203"/>
      <c r="BC3" s="203"/>
      <c r="BD3" s="203"/>
      <c r="BE3" s="203"/>
      <c r="BF3" s="203"/>
      <c r="BG3" s="203"/>
      <c r="BH3" s="203"/>
      <c r="BI3" s="203"/>
      <c r="BJ3" s="203"/>
      <c r="BK3" s="203"/>
      <c r="BL3" s="203"/>
      <c r="BM3" s="203"/>
      <c r="BN3" s="203"/>
      <c r="BO3" s="203"/>
      <c r="BP3" s="203"/>
    </row>
    <row r="4" spans="1:68" ht="27.75" customHeight="1">
      <c r="A4" s="324" t="s">
        <v>257</v>
      </c>
      <c r="B4" s="330">
        <f>production!F42</f>
        <v>0</v>
      </c>
      <c r="C4" s="331"/>
      <c r="D4" s="331"/>
      <c r="F4" s="331"/>
      <c r="G4" s="331"/>
      <c r="H4" s="331"/>
      <c r="J4" s="331"/>
      <c r="K4" s="331"/>
      <c r="M4" s="331"/>
      <c r="N4" s="331"/>
      <c r="P4" s="335">
        <f>production!Y42</f>
        <v>0</v>
      </c>
      <c r="R4" s="346"/>
      <c r="T4" s="347"/>
      <c r="V4" s="331"/>
      <c r="W4" s="327"/>
      <c r="X4" s="331"/>
      <c r="Y4" s="327"/>
      <c r="Z4" s="331"/>
      <c r="AB4" s="331"/>
      <c r="AD4" s="348"/>
      <c r="AF4" s="340"/>
      <c r="AH4" s="343"/>
      <c r="AK4" s="341"/>
      <c r="AL4" s="55"/>
      <c r="AM4" s="343"/>
      <c r="AN4" s="343"/>
      <c r="AO4" s="343"/>
      <c r="AP4" s="343"/>
      <c r="AQ4" s="343"/>
      <c r="AR4" s="344" t="s">
        <v>258</v>
      </c>
      <c r="AS4" s="345">
        <v>3660</v>
      </c>
      <c r="AT4" s="344" t="s">
        <v>254</v>
      </c>
      <c r="AU4" s="323"/>
      <c r="AV4" s="203"/>
      <c r="AW4" s="203"/>
      <c r="AX4" s="203"/>
      <c r="AY4" s="203"/>
      <c r="AZ4" s="203"/>
      <c r="BA4" s="203"/>
      <c r="BB4" s="203"/>
      <c r="BC4" s="203"/>
      <c r="BD4" s="203"/>
      <c r="BE4" s="203"/>
      <c r="BF4" s="203"/>
      <c r="BG4" s="203"/>
      <c r="BH4" s="203"/>
      <c r="BI4" s="203"/>
      <c r="BJ4" s="203"/>
      <c r="BK4" s="203"/>
      <c r="BL4" s="203"/>
      <c r="BM4" s="203"/>
      <c r="BN4" s="203"/>
      <c r="BO4" s="203"/>
      <c r="BP4" s="203"/>
    </row>
    <row r="5" spans="1:68" s="354" customFormat="1" ht="27.75" customHeight="1">
      <c r="A5" s="349" t="s">
        <v>259</v>
      </c>
      <c r="B5" s="256">
        <f>B2*$AS$2+B3*$AS$3+B4*$AS$4</f>
        <v>0</v>
      </c>
      <c r="C5" s="257">
        <f>C2*$AS$2+C3*$AS$3</f>
        <v>0</v>
      </c>
      <c r="D5" s="256">
        <f>D2*$AS$2+D3*$AS$3</f>
        <v>0</v>
      </c>
      <c r="E5" s="233"/>
      <c r="F5" s="258">
        <f>F2*$AS$2+F3*$AS$3</f>
        <v>0</v>
      </c>
      <c r="G5" s="465">
        <f>G2*$AS$13</f>
        <v>0</v>
      </c>
      <c r="H5" s="258">
        <f>H2*$AS$2+H3*$AS$3</f>
        <v>0</v>
      </c>
      <c r="I5" s="233"/>
      <c r="J5" s="260">
        <f>J2*$AS$14+J3*$AS$15</f>
        <v>0</v>
      </c>
      <c r="K5" s="350">
        <f>K2*$AS$2+K3*$AS$3</f>
        <v>0</v>
      </c>
      <c r="L5" s="550">
        <f>L2*AS14</f>
        <v>0</v>
      </c>
      <c r="M5" s="262">
        <f>M2*$AS$2+M3*$AS$3</f>
        <v>0</v>
      </c>
      <c r="N5" s="263">
        <f>N2*$AS$2+N3*$AS$3</f>
        <v>0</v>
      </c>
      <c r="O5" s="233"/>
      <c r="P5" s="264">
        <f>P2*$AS$17+P3*$AS$19+P4*$AS$22</f>
        <v>0</v>
      </c>
      <c r="Q5" s="233"/>
      <c r="R5" s="265">
        <f>R2*$AS$18+R3*$AS$20</f>
        <v>0</v>
      </c>
      <c r="S5" s="233"/>
      <c r="T5" s="351">
        <f>T2*$AS$2+T3*$AS$3</f>
        <v>0</v>
      </c>
      <c r="U5" s="233">
        <f>U2*$AS$2</f>
        <v>0</v>
      </c>
      <c r="V5" s="266">
        <f>V2*$AS$14+V3*$AS$15</f>
        <v>0</v>
      </c>
      <c r="W5" s="233"/>
      <c r="X5" s="465">
        <f>X2*$AS$13</f>
        <v>0</v>
      </c>
      <c r="Y5" s="233"/>
      <c r="Z5" s="466">
        <f>Z2*$AS$23</f>
        <v>0</v>
      </c>
      <c r="AA5" s="233"/>
      <c r="AB5" s="267">
        <f>AB2*$AS$5</f>
        <v>0</v>
      </c>
      <c r="AC5" s="232"/>
      <c r="AD5" s="352">
        <f>AD2*$AS$2+AD3*$AS$3</f>
        <v>0</v>
      </c>
      <c r="AE5" s="232"/>
      <c r="AF5" s="253">
        <f>AF2*$AS$2</f>
        <v>0</v>
      </c>
      <c r="AG5" s="227"/>
      <c r="AH5" s="256">
        <f>AH2*$AS$2+AH3*$AS$9</f>
        <v>0</v>
      </c>
      <c r="AI5" s="203"/>
      <c r="AJ5" s="203"/>
      <c r="AK5" s="253">
        <f>AK2*$AS$2</f>
        <v>0</v>
      </c>
      <c r="AL5" s="232"/>
      <c r="AM5" s="232">
        <f>AM3*$AS$10</f>
        <v>0</v>
      </c>
      <c r="AN5" s="232">
        <f>AN2*$AS$11</f>
        <v>0</v>
      </c>
      <c r="AO5" s="232">
        <f>AO2*$AS$2</f>
        <v>0</v>
      </c>
      <c r="AP5" s="232">
        <f>AP2*$AS$12+AP3*$AS$13</f>
        <v>0</v>
      </c>
      <c r="AQ5" s="232">
        <f>AQ2*$AS$11</f>
        <v>0</v>
      </c>
      <c r="AR5" s="344" t="s">
        <v>260</v>
      </c>
      <c r="AS5" s="203">
        <v>430</v>
      </c>
      <c r="AT5" t="s">
        <v>254</v>
      </c>
      <c r="AU5" s="323">
        <f t="shared" ref="AU5:AU13" si="0">SUM(B5:AK5)</f>
        <v>0</v>
      </c>
      <c r="AV5" s="203"/>
      <c r="AW5" s="203"/>
      <c r="AX5" s="203"/>
      <c r="AY5" s="203"/>
      <c r="AZ5" s="203"/>
      <c r="BA5" s="203"/>
      <c r="BB5" s="353"/>
      <c r="BC5" s="353"/>
      <c r="BD5" s="353"/>
      <c r="BE5" s="353"/>
      <c r="BF5" s="353"/>
      <c r="BG5" s="353"/>
      <c r="BH5" s="353"/>
      <c r="BI5" s="353"/>
      <c r="BJ5" s="353"/>
      <c r="BK5" s="353"/>
      <c r="BL5" s="353"/>
      <c r="BM5" s="353"/>
      <c r="BN5" s="353"/>
      <c r="BO5" s="353"/>
      <c r="BP5" s="353"/>
    </row>
    <row r="6" spans="1:68" s="203" customFormat="1" ht="27.75" customHeight="1">
      <c r="A6" s="180" t="s">
        <v>261</v>
      </c>
      <c r="B6" s="232">
        <f>(1+$AS$7)*B5</f>
        <v>0</v>
      </c>
      <c r="C6" s="232">
        <f>(1+$AS$7)*C5</f>
        <v>0</v>
      </c>
      <c r="D6" s="232">
        <f>(1+$AS$7)*D5</f>
        <v>0</v>
      </c>
      <c r="E6" s="233"/>
      <c r="F6" s="232">
        <f>(1+$AS$7)*F5</f>
        <v>0</v>
      </c>
      <c r="G6" s="355">
        <f>(1+$AS$7)*G5</f>
        <v>0</v>
      </c>
      <c r="H6" s="232">
        <f>(1+$AS$7)*H5</f>
        <v>0</v>
      </c>
      <c r="I6" s="233"/>
      <c r="J6" s="232">
        <f>(1+$AS$7)*J5</f>
        <v>0</v>
      </c>
      <c r="K6" s="232">
        <f>(1+$AS$7)*K5</f>
        <v>0</v>
      </c>
      <c r="L6" s="232">
        <f>(1+$AS$7)*L5</f>
        <v>0</v>
      </c>
      <c r="M6" s="232">
        <f>(1+$AS$7)*M5</f>
        <v>0</v>
      </c>
      <c r="N6" s="232">
        <f>(1+$AS$7)*N5</f>
        <v>0</v>
      </c>
      <c r="O6" s="233"/>
      <c r="P6" s="232">
        <f>(1+$AS$7)*P5</f>
        <v>0</v>
      </c>
      <c r="Q6" s="233"/>
      <c r="R6" s="232">
        <f>(1+$AS$7)*R5</f>
        <v>0</v>
      </c>
      <c r="S6" s="233"/>
      <c r="T6" s="232">
        <f>(1+$AS$7)*T5</f>
        <v>0</v>
      </c>
      <c r="U6" s="232">
        <f>(1+$AS$7)*U5</f>
        <v>0</v>
      </c>
      <c r="V6" s="232">
        <f>(1+$AS$7)*V5</f>
        <v>0</v>
      </c>
      <c r="W6" s="233"/>
      <c r="X6" s="355">
        <f>(1+$AS$7)*X5</f>
        <v>0</v>
      </c>
      <c r="Y6" s="233"/>
      <c r="Z6" s="355">
        <f>(1+$AS$7)*Z5</f>
        <v>0</v>
      </c>
      <c r="AA6" s="233"/>
      <c r="AB6" s="232">
        <f>(1+$AS$7)*AB5</f>
        <v>0</v>
      </c>
      <c r="AC6" s="232"/>
      <c r="AD6" s="232">
        <f>(1+$AS$7)*AD5</f>
        <v>0</v>
      </c>
      <c r="AE6" s="232"/>
      <c r="AF6" s="232">
        <f>(1+$AS$7)*AF5</f>
        <v>0</v>
      </c>
      <c r="AG6" s="232"/>
      <c r="AH6" s="232">
        <f>(1+$AS$7)*AH5</f>
        <v>0</v>
      </c>
      <c r="AK6" s="355">
        <f>(1+$AS$7)*AK5</f>
        <v>0</v>
      </c>
      <c r="AL6" s="355"/>
      <c r="AM6" s="355">
        <f>(1+$AS$7)*AM5</f>
        <v>0</v>
      </c>
      <c r="AN6" s="355">
        <f>(1+$AS$7)*AN5</f>
        <v>0</v>
      </c>
      <c r="AO6" s="355">
        <f>(1+$AS$7)*AO5</f>
        <v>0</v>
      </c>
      <c r="AP6" s="355">
        <f>(1+$AS$7)*AP5</f>
        <v>0</v>
      </c>
      <c r="AQ6" s="355">
        <f>(1+$AS$7)*AQ5</f>
        <v>0</v>
      </c>
      <c r="AR6" s="300" t="s">
        <v>262</v>
      </c>
      <c r="AS6" s="203">
        <v>500</v>
      </c>
      <c r="AT6" s="300" t="s">
        <v>254</v>
      </c>
      <c r="AU6" s="323">
        <f t="shared" si="0"/>
        <v>0</v>
      </c>
    </row>
    <row r="7" spans="1:68" s="354" customFormat="1" ht="27.75" customHeight="1">
      <c r="A7" s="349" t="s">
        <v>263</v>
      </c>
      <c r="B7" s="256">
        <f>recette!B44</f>
        <v>2060</v>
      </c>
      <c r="C7" s="257">
        <f>recette!C44</f>
        <v>2169</v>
      </c>
      <c r="D7" s="256">
        <f>recette!D44</f>
        <v>2139</v>
      </c>
      <c r="E7" s="233"/>
      <c r="F7" s="258">
        <f>recette!F44</f>
        <v>2070</v>
      </c>
      <c r="G7" s="356">
        <f>recette!G44</f>
        <v>2295</v>
      </c>
      <c r="H7" s="258">
        <f>recette!H44</f>
        <v>2152</v>
      </c>
      <c r="I7" s="233"/>
      <c r="J7" s="260">
        <f>recette!J44</f>
        <v>2100</v>
      </c>
      <c r="K7" s="350">
        <f>recette!K44</f>
        <v>2322</v>
      </c>
      <c r="L7" s="350">
        <f>recette!L44</f>
        <v>1955</v>
      </c>
      <c r="M7" s="262">
        <f>recette!M44</f>
        <v>2140</v>
      </c>
      <c r="N7" s="263">
        <f>recette!N44</f>
        <v>2232</v>
      </c>
      <c r="O7" s="233"/>
      <c r="P7" s="264">
        <f>recette!P44</f>
        <v>2182</v>
      </c>
      <c r="Q7" s="233"/>
      <c r="R7" s="265">
        <f>recette!R44</f>
        <v>2228</v>
      </c>
      <c r="S7" s="233"/>
      <c r="T7" s="351">
        <f>recette!T44</f>
        <v>935.572</v>
      </c>
      <c r="U7" s="233">
        <f>recette!U44</f>
        <v>2148</v>
      </c>
      <c r="V7" s="266">
        <f>recette!V44</f>
        <v>2218</v>
      </c>
      <c r="W7" s="233"/>
      <c r="X7" s="356">
        <f>recette!X44</f>
        <v>2292</v>
      </c>
      <c r="Y7" s="233"/>
      <c r="Z7" s="357">
        <f>recette!Z44</f>
        <v>2094</v>
      </c>
      <c r="AA7" s="233"/>
      <c r="AB7" s="267">
        <f>recette!AB44</f>
        <v>2193</v>
      </c>
      <c r="AC7" s="232"/>
      <c r="AD7" s="352">
        <f>recette!AD44</f>
        <v>2018</v>
      </c>
      <c r="AE7" s="232"/>
      <c r="AF7" s="253">
        <f>recette!AF44</f>
        <v>2144</v>
      </c>
      <c r="AG7" s="227"/>
      <c r="AH7" s="256">
        <f>recette!AH44</f>
        <v>2040</v>
      </c>
      <c r="AI7" s="203"/>
      <c r="AJ7" s="203"/>
      <c r="AK7" s="356">
        <f>recette!AJ44</f>
        <v>2309</v>
      </c>
      <c r="AL7" s="358"/>
      <c r="AM7" s="356">
        <f>recette!AL44</f>
        <v>2296</v>
      </c>
      <c r="AN7" s="356">
        <f>recette!AM44</f>
        <v>1956</v>
      </c>
      <c r="AO7" s="359">
        <f>recette!AN44</f>
        <v>2562</v>
      </c>
      <c r="AP7" s="360">
        <f>recette!AO44</f>
        <v>1950</v>
      </c>
      <c r="AQ7" s="361">
        <f>recette!AP44</f>
        <v>1956</v>
      </c>
      <c r="AR7" s="344" t="s">
        <v>264</v>
      </c>
      <c r="AS7" s="55">
        <v>0</v>
      </c>
      <c r="AT7"/>
      <c r="AU7" s="323">
        <f t="shared" si="0"/>
        <v>48435.572</v>
      </c>
      <c r="AV7" s="203"/>
      <c r="AW7" s="203"/>
      <c r="AX7" s="203"/>
      <c r="AY7" s="203"/>
      <c r="AZ7" s="203"/>
      <c r="BA7" s="203"/>
      <c r="BB7" s="353"/>
      <c r="BC7" s="353"/>
      <c r="BD7" s="353"/>
      <c r="BE7" s="353"/>
      <c r="BF7" s="353"/>
      <c r="BG7" s="353"/>
      <c r="BH7" s="353"/>
      <c r="BI7" s="353"/>
      <c r="BJ7" s="353"/>
      <c r="BK7" s="353"/>
      <c r="BL7" s="353"/>
      <c r="BM7" s="353"/>
      <c r="BN7" s="353"/>
      <c r="BO7" s="353"/>
      <c r="BP7" s="353"/>
    </row>
    <row r="8" spans="1:68" s="203" customFormat="1" ht="27.75" customHeight="1">
      <c r="A8" s="180" t="s">
        <v>265</v>
      </c>
      <c r="B8" s="362">
        <f>B6/B7</f>
        <v>0</v>
      </c>
      <c r="C8" s="362">
        <f>C6/C7</f>
        <v>0</v>
      </c>
      <c r="D8" s="362">
        <f>D6/D7</f>
        <v>0</v>
      </c>
      <c r="E8" s="363"/>
      <c r="F8" s="362">
        <f>F6/F7</f>
        <v>0</v>
      </c>
      <c r="G8" s="364">
        <f>G6/G7</f>
        <v>0</v>
      </c>
      <c r="H8" s="362">
        <f>H6/H7</f>
        <v>0</v>
      </c>
      <c r="I8" s="363"/>
      <c r="J8" s="362">
        <f>J6/J7</f>
        <v>0</v>
      </c>
      <c r="K8" s="362">
        <f>K6/K7</f>
        <v>0</v>
      </c>
      <c r="L8" s="362">
        <f>L6/L7</f>
        <v>0</v>
      </c>
      <c r="M8" s="362">
        <f>M6/M7</f>
        <v>0</v>
      </c>
      <c r="N8" s="362">
        <f>N6/N7</f>
        <v>0</v>
      </c>
      <c r="O8" s="363"/>
      <c r="P8" s="362">
        <f>P6/P7</f>
        <v>0</v>
      </c>
      <c r="Q8" s="363"/>
      <c r="R8" s="362">
        <f>R6/R7</f>
        <v>0</v>
      </c>
      <c r="S8" s="363"/>
      <c r="T8" s="362">
        <f>T6/T7</f>
        <v>0</v>
      </c>
      <c r="U8" s="362">
        <f>U6/U7</f>
        <v>0</v>
      </c>
      <c r="V8" s="362">
        <f>V6/V7</f>
        <v>0</v>
      </c>
      <c r="W8" s="363"/>
      <c r="X8" s="364">
        <f>X6/X7</f>
        <v>0</v>
      </c>
      <c r="Y8" s="363"/>
      <c r="Z8" s="364">
        <f>Z6/Z7</f>
        <v>0</v>
      </c>
      <c r="AA8" s="363"/>
      <c r="AB8" s="362">
        <f>AB6/AB7</f>
        <v>0</v>
      </c>
      <c r="AC8" s="362"/>
      <c r="AD8" s="362">
        <f>AD6/AD7</f>
        <v>0</v>
      </c>
      <c r="AE8" s="362"/>
      <c r="AF8" s="362">
        <f>AF6/AF7</f>
        <v>0</v>
      </c>
      <c r="AG8" s="362"/>
      <c r="AH8" s="362">
        <f>AH6/AH7</f>
        <v>0</v>
      </c>
      <c r="AK8" s="362">
        <f>AK6/AK7</f>
        <v>0</v>
      </c>
      <c r="AL8" s="362"/>
      <c r="AM8" s="362">
        <f>AM6/AM7</f>
        <v>0</v>
      </c>
      <c r="AN8" s="362">
        <f>AN6/AN7</f>
        <v>0</v>
      </c>
      <c r="AO8" s="362">
        <f>AO6/AO7</f>
        <v>0</v>
      </c>
      <c r="AP8" s="362">
        <f>AP6/AP7</f>
        <v>0</v>
      </c>
      <c r="AQ8" s="362">
        <f>AQ6/AQ7</f>
        <v>0</v>
      </c>
      <c r="AR8" s="365"/>
      <c r="AS8"/>
      <c r="AU8" s="323">
        <f t="shared" si="0"/>
        <v>0</v>
      </c>
    </row>
    <row r="9" spans="1:68" s="354" customFormat="1" ht="27.75" customHeight="1">
      <c r="A9" s="349" t="s">
        <v>105</v>
      </c>
      <c r="B9" s="256">
        <f>recette!B2*B$8</f>
        <v>0</v>
      </c>
      <c r="C9" s="257">
        <f>recette!C2*C$8</f>
        <v>0</v>
      </c>
      <c r="D9" s="256">
        <f>recette!D2*D$8</f>
        <v>0</v>
      </c>
      <c r="E9" s="233"/>
      <c r="F9" s="258">
        <f>recette!F2*F$8</f>
        <v>0</v>
      </c>
      <c r="G9" s="356">
        <f>recette!G2*G$8</f>
        <v>0</v>
      </c>
      <c r="H9" s="258">
        <f>recette!H2*H$8</f>
        <v>0</v>
      </c>
      <c r="I9" s="233"/>
      <c r="J9" s="260">
        <f>recette!J2*J$8</f>
        <v>0</v>
      </c>
      <c r="K9" s="350">
        <f>recette!K2*K$8</f>
        <v>0</v>
      </c>
      <c r="L9" s="550">
        <f>recette!L2*L$8</f>
        <v>0</v>
      </c>
      <c r="M9" s="262">
        <f>recette!M2*M$8</f>
        <v>0</v>
      </c>
      <c r="N9" s="263">
        <f>recette!N2*N$8</f>
        <v>0</v>
      </c>
      <c r="O9" s="233"/>
      <c r="P9" s="264">
        <f>recette!P2*P$8</f>
        <v>0</v>
      </c>
      <c r="Q9" s="233"/>
      <c r="R9" s="265">
        <f>recette!R2*R$8</f>
        <v>0</v>
      </c>
      <c r="S9" s="233"/>
      <c r="T9" s="351">
        <f>recette!T2*T$8</f>
        <v>0</v>
      </c>
      <c r="U9" s="233">
        <f>recette!U2*U$8</f>
        <v>0</v>
      </c>
      <c r="V9" s="266">
        <f>recette!V2*V$8</f>
        <v>0</v>
      </c>
      <c r="W9" s="233"/>
      <c r="X9" s="356">
        <f>recette!X2*X$8</f>
        <v>0</v>
      </c>
      <c r="Y9" s="233"/>
      <c r="Z9" s="357">
        <f>recette!Z2*Z$8</f>
        <v>0</v>
      </c>
      <c r="AA9" s="233"/>
      <c r="AB9" s="267">
        <f>recette!AB2*AB$8</f>
        <v>0</v>
      </c>
      <c r="AC9" s="232"/>
      <c r="AD9" s="352">
        <f>recette!AD2*AD$8</f>
        <v>0</v>
      </c>
      <c r="AE9" s="232"/>
      <c r="AF9" s="253">
        <f>recette!AF2*AF$8</f>
        <v>0</v>
      </c>
      <c r="AG9" s="232"/>
      <c r="AH9" s="256">
        <f>recette!AH2*AH$8</f>
        <v>0</v>
      </c>
      <c r="AI9" s="233"/>
      <c r="AJ9" s="233"/>
      <c r="AK9" s="256">
        <f>recette!AJ2*AK$8</f>
        <v>0</v>
      </c>
      <c r="AL9" s="232"/>
      <c r="AM9" s="256">
        <f>recette!AL2*AM$8</f>
        <v>0</v>
      </c>
      <c r="AN9" s="256">
        <f>recette!AM2*AN$8</f>
        <v>0</v>
      </c>
      <c r="AO9" s="237"/>
      <c r="AP9" s="236">
        <f>recette!AO2*AP$8</f>
        <v>0</v>
      </c>
      <c r="AQ9" s="366">
        <f>recette!AP2*AQ$8</f>
        <v>0</v>
      </c>
      <c r="AR9" s="344" t="s">
        <v>258</v>
      </c>
      <c r="AS9">
        <v>2300</v>
      </c>
      <c r="AT9"/>
      <c r="AU9" s="323">
        <f t="shared" si="0"/>
        <v>0</v>
      </c>
      <c r="AV9" s="203"/>
      <c r="AW9" s="203"/>
      <c r="AX9" s="203"/>
      <c r="AY9" s="203"/>
      <c r="AZ9" s="203"/>
      <c r="BA9" s="203"/>
      <c r="BB9" s="353"/>
      <c r="BC9" s="353"/>
      <c r="BD9" s="353"/>
      <c r="BE9" s="353"/>
      <c r="BF9" s="353"/>
      <c r="BG9" s="353"/>
      <c r="BH9" s="353"/>
      <c r="BI9" s="353"/>
      <c r="BJ9" s="353"/>
      <c r="BK9" s="353"/>
      <c r="BL9" s="353"/>
      <c r="BM9" s="353"/>
      <c r="BN9" s="353"/>
      <c r="BO9" s="353"/>
      <c r="BP9" s="353"/>
    </row>
    <row r="10" spans="1:68" s="203" customFormat="1" ht="27.75" customHeight="1">
      <c r="A10" s="180" t="s">
        <v>215</v>
      </c>
      <c r="B10" s="232">
        <f>recette!B3*B$8</f>
        <v>0</v>
      </c>
      <c r="C10" s="232">
        <f>recette!C3*C$8</f>
        <v>0</v>
      </c>
      <c r="D10" s="232">
        <f>recette!D3*D$8</f>
        <v>0</v>
      </c>
      <c r="E10" s="233"/>
      <c r="F10" s="232">
        <f>recette!F3*F$8</f>
        <v>0</v>
      </c>
      <c r="G10" s="355">
        <f>recette!G3*G$8</f>
        <v>0</v>
      </c>
      <c r="H10" s="232">
        <f>recette!H3*H$8</f>
        <v>0</v>
      </c>
      <c r="I10" s="233"/>
      <c r="J10" s="232">
        <f>recette!J3*J$8</f>
        <v>0</v>
      </c>
      <c r="K10" s="232">
        <f>recette!K3*K$8</f>
        <v>0</v>
      </c>
      <c r="L10" s="232">
        <f>recette!L3*L$8</f>
        <v>0</v>
      </c>
      <c r="M10" s="232">
        <f>recette!M3*M$8</f>
        <v>0</v>
      </c>
      <c r="N10" s="232">
        <f>recette!N3*N$8</f>
        <v>0</v>
      </c>
      <c r="O10" s="233"/>
      <c r="P10" s="232">
        <f>recette!P3*P$8</f>
        <v>0</v>
      </c>
      <c r="Q10" s="233"/>
      <c r="R10" s="232">
        <f>recette!R3*R$8</f>
        <v>0</v>
      </c>
      <c r="S10" s="233"/>
      <c r="T10" s="232">
        <f>recette!T3*T$8</f>
        <v>0</v>
      </c>
      <c r="U10" s="233">
        <f>recette!U3*U$8</f>
        <v>0</v>
      </c>
      <c r="V10" s="232">
        <f>recette!V3*V$8</f>
        <v>0</v>
      </c>
      <c r="W10" s="233"/>
      <c r="X10" s="355">
        <f>recette!X3*X$8</f>
        <v>0</v>
      </c>
      <c r="Y10" s="233"/>
      <c r="Z10" s="355">
        <f>recette!Z3*Z$8</f>
        <v>0</v>
      </c>
      <c r="AA10" s="233"/>
      <c r="AB10" s="232">
        <f>recette!AB3*AB$8</f>
        <v>0</v>
      </c>
      <c r="AC10" s="232"/>
      <c r="AD10" s="232">
        <f>recette!AD3*AD$8</f>
        <v>0</v>
      </c>
      <c r="AE10" s="232"/>
      <c r="AF10" s="232">
        <f>recette!AF3*AF$8</f>
        <v>0</v>
      </c>
      <c r="AG10" s="232"/>
      <c r="AH10" s="232">
        <f>recette!AH3*AH$8</f>
        <v>0</v>
      </c>
      <c r="AI10" s="233"/>
      <c r="AJ10" s="233"/>
      <c r="AK10" s="232">
        <f>recette!AJ3*AK$8</f>
        <v>0</v>
      </c>
      <c r="AL10" s="232"/>
      <c r="AM10" s="232">
        <f>recette!AL3*AM$8</f>
        <v>0</v>
      </c>
      <c r="AN10" s="232">
        <f>recette!AM3*AN$8</f>
        <v>0</v>
      </c>
      <c r="AO10" s="232"/>
      <c r="AP10" s="232">
        <f>recette!AO3*AP8</f>
        <v>0</v>
      </c>
      <c r="AQ10" s="232">
        <f>recette!AP3*AQ8</f>
        <v>0</v>
      </c>
      <c r="AR10" s="367" t="s">
        <v>266</v>
      </c>
      <c r="AS10">
        <v>440</v>
      </c>
      <c r="AU10" s="323">
        <f t="shared" si="0"/>
        <v>0</v>
      </c>
    </row>
    <row r="11" spans="1:68" s="203" customFormat="1" ht="27.75" customHeight="1">
      <c r="A11" s="180" t="s">
        <v>44</v>
      </c>
      <c r="B11" s="232">
        <f>recette!B4*B$8</f>
        <v>0</v>
      </c>
      <c r="C11" s="232">
        <f>recette!C4*C$8</f>
        <v>0</v>
      </c>
      <c r="D11" s="232">
        <f>recette!D4*D$8</f>
        <v>0</v>
      </c>
      <c r="E11" s="233"/>
      <c r="F11" s="232">
        <f>recette!F4*F$8</f>
        <v>0</v>
      </c>
      <c r="G11" s="355">
        <f>recette!G4*G$8</f>
        <v>0</v>
      </c>
      <c r="H11" s="232">
        <f>recette!H4*H$8</f>
        <v>0</v>
      </c>
      <c r="I11" s="233"/>
      <c r="J11" s="232">
        <f>recette!J4*J$8</f>
        <v>0</v>
      </c>
      <c r="K11" s="232">
        <f>recette!K4*K$8</f>
        <v>0</v>
      </c>
      <c r="L11" s="232">
        <f>recette!L4*L$8</f>
        <v>0</v>
      </c>
      <c r="M11" s="232">
        <f>recette!M4*M$8</f>
        <v>0</v>
      </c>
      <c r="N11" s="232">
        <f>recette!N4*N$8</f>
        <v>0</v>
      </c>
      <c r="O11" s="233"/>
      <c r="P11" s="232">
        <f>recette!P4*P$8</f>
        <v>0</v>
      </c>
      <c r="Q11" s="233"/>
      <c r="R11" s="232">
        <f>recette!R4*R$8</f>
        <v>0</v>
      </c>
      <c r="S11" s="233"/>
      <c r="T11" s="232">
        <f>recette!T4*T$8</f>
        <v>0</v>
      </c>
      <c r="U11" s="233">
        <f>recette!U4*U$8</f>
        <v>0</v>
      </c>
      <c r="V11" s="232">
        <f>recette!V4*V$8</f>
        <v>0</v>
      </c>
      <c r="W11" s="233"/>
      <c r="X11" s="355">
        <f>recette!X4*X$8</f>
        <v>0</v>
      </c>
      <c r="Y11" s="233"/>
      <c r="Z11" s="355">
        <f>recette!Z4*Z$8</f>
        <v>0</v>
      </c>
      <c r="AA11" s="233"/>
      <c r="AB11" s="232">
        <f>recette!AB4*AB$8</f>
        <v>0</v>
      </c>
      <c r="AC11" s="232"/>
      <c r="AD11" s="232">
        <f>recette!AD4*AD$8</f>
        <v>0</v>
      </c>
      <c r="AE11" s="232"/>
      <c r="AF11" s="232">
        <f>recette!AF4*AF$8</f>
        <v>0</v>
      </c>
      <c r="AG11" s="232"/>
      <c r="AH11" s="232">
        <f>recette!AH4*AH$8</f>
        <v>0</v>
      </c>
      <c r="AI11" s="233"/>
      <c r="AJ11" s="233"/>
      <c r="AK11" s="232">
        <f>recette!AJ4*AK$8</f>
        <v>0</v>
      </c>
      <c r="AL11" s="232"/>
      <c r="AM11" s="232">
        <f>recette!AL4*AM$8</f>
        <v>0</v>
      </c>
      <c r="AN11" s="232">
        <f>recette!AM4*AN$8</f>
        <v>0</v>
      </c>
      <c r="AO11" s="232">
        <f>recette!AN4*AO$8</f>
        <v>0</v>
      </c>
      <c r="AP11" s="232"/>
      <c r="AQ11" s="232"/>
      <c r="AR11" s="368" t="s">
        <v>267</v>
      </c>
      <c r="AS11" s="45">
        <v>150</v>
      </c>
      <c r="AU11" s="323">
        <f t="shared" si="0"/>
        <v>0</v>
      </c>
    </row>
    <row r="12" spans="1:68" s="203" customFormat="1" ht="27.75" customHeight="1">
      <c r="A12" s="180" t="s">
        <v>216</v>
      </c>
      <c r="B12" s="232">
        <f>recette!B5*B$8</f>
        <v>0</v>
      </c>
      <c r="C12" s="232">
        <f>recette!C5*C$8</f>
        <v>0</v>
      </c>
      <c r="D12" s="232">
        <f>recette!D5*D$8</f>
        <v>0</v>
      </c>
      <c r="E12" s="233"/>
      <c r="F12" s="232">
        <f>recette!F5*F$8</f>
        <v>0</v>
      </c>
      <c r="G12" s="355">
        <f>recette!G5*G$8</f>
        <v>0</v>
      </c>
      <c r="H12" s="232">
        <f>recette!H5*H$8</f>
        <v>0</v>
      </c>
      <c r="I12" s="233"/>
      <c r="J12" s="232">
        <f>recette!J5*J$8</f>
        <v>0</v>
      </c>
      <c r="K12" s="232">
        <f>recette!K5*K$8</f>
        <v>0</v>
      </c>
      <c r="L12" s="232">
        <f>recette!L5*L$8</f>
        <v>0</v>
      </c>
      <c r="M12" s="232">
        <f>recette!M5*M$8</f>
        <v>0</v>
      </c>
      <c r="N12" s="232">
        <f>recette!N5*N$8</f>
        <v>0</v>
      </c>
      <c r="O12" s="233"/>
      <c r="P12" s="232">
        <f>recette!P5*P$8</f>
        <v>0</v>
      </c>
      <c r="Q12" s="233"/>
      <c r="R12" s="232">
        <f>recette!R5*R$8</f>
        <v>0</v>
      </c>
      <c r="S12" s="233"/>
      <c r="T12" s="232">
        <f>recette!T5*T$8</f>
        <v>0</v>
      </c>
      <c r="U12" s="233">
        <f>recette!U5*U$8</f>
        <v>0</v>
      </c>
      <c r="V12" s="232">
        <f>recette!V5*V$8</f>
        <v>0</v>
      </c>
      <c r="W12" s="233"/>
      <c r="X12" s="355">
        <f>recette!X5*X$8</f>
        <v>0</v>
      </c>
      <c r="Y12" s="233"/>
      <c r="Z12" s="355">
        <f>recette!Z5*Z$8</f>
        <v>0</v>
      </c>
      <c r="AA12" s="233"/>
      <c r="AB12" s="232">
        <f>recette!AB5*AB$8</f>
        <v>0</v>
      </c>
      <c r="AC12" s="232"/>
      <c r="AD12" s="232">
        <f>recette!AD5*AD$8</f>
        <v>0</v>
      </c>
      <c r="AE12" s="232"/>
      <c r="AF12" s="232">
        <f>recette!AF5*AF$8</f>
        <v>0</v>
      </c>
      <c r="AG12" s="232"/>
      <c r="AH12" s="232">
        <f>recette!AH5*AH$8</f>
        <v>0</v>
      </c>
      <c r="AI12" s="233"/>
      <c r="AJ12" s="233"/>
      <c r="AK12" s="232">
        <f>recette!AJ5*AK$8</f>
        <v>0</v>
      </c>
      <c r="AL12" s="232"/>
      <c r="AM12" s="232">
        <f>recette!AL5*AM$8</f>
        <v>0</v>
      </c>
      <c r="AN12" s="232">
        <f>recette!AM5*AN$8</f>
        <v>0</v>
      </c>
      <c r="AO12" s="232">
        <f>recette!AN5*AO$8</f>
        <v>0</v>
      </c>
      <c r="AP12" s="232"/>
      <c r="AQ12" s="232"/>
      <c r="AR12" s="369" t="s">
        <v>268</v>
      </c>
      <c r="AS12">
        <v>190</v>
      </c>
      <c r="AU12" s="323">
        <f t="shared" si="0"/>
        <v>0</v>
      </c>
    </row>
    <row r="13" spans="1:68" s="354" customFormat="1" ht="27.75" customHeight="1">
      <c r="A13" s="349" t="s">
        <v>77</v>
      </c>
      <c r="B13" s="256">
        <f>recette!B6*B$8</f>
        <v>0</v>
      </c>
      <c r="C13" s="257">
        <f>recette!C6*C$8</f>
        <v>0</v>
      </c>
      <c r="D13" s="256">
        <f>recette!D6*D$8</f>
        <v>0</v>
      </c>
      <c r="E13" s="233"/>
      <c r="F13" s="258">
        <f>recette!F6*F$8</f>
        <v>0</v>
      </c>
      <c r="G13" s="356">
        <f>recette!G6*G$8</f>
        <v>0</v>
      </c>
      <c r="H13" s="258">
        <f>recette!H6*H$8</f>
        <v>0</v>
      </c>
      <c r="I13" s="233"/>
      <c r="J13" s="260">
        <f>recette!J6*J$8</f>
        <v>0</v>
      </c>
      <c r="K13" s="350">
        <f>recette!K6*K$8</f>
        <v>0</v>
      </c>
      <c r="L13" s="550">
        <f>recette!L6*L$8</f>
        <v>0</v>
      </c>
      <c r="M13" s="262">
        <f>recette!M6*M$8</f>
        <v>0</v>
      </c>
      <c r="N13" s="263">
        <f>recette!N6*N$8</f>
        <v>0</v>
      </c>
      <c r="O13" s="233"/>
      <c r="P13" s="264">
        <f>recette!P6*P$8</f>
        <v>0</v>
      </c>
      <c r="Q13" s="233"/>
      <c r="R13" s="265">
        <f>recette!R6*R$8</f>
        <v>0</v>
      </c>
      <c r="S13" s="233"/>
      <c r="T13" s="351">
        <f>recette!T6*T$8</f>
        <v>0</v>
      </c>
      <c r="U13" s="233">
        <f>recette!U6*U$8</f>
        <v>0</v>
      </c>
      <c r="V13" s="266">
        <f>recette!V6*V$8</f>
        <v>0</v>
      </c>
      <c r="W13" s="233"/>
      <c r="X13" s="356">
        <f>recette!X6*X$8</f>
        <v>0</v>
      </c>
      <c r="Y13" s="233"/>
      <c r="Z13" s="357">
        <f>recette!Z6*Z$8</f>
        <v>0</v>
      </c>
      <c r="AA13" s="233"/>
      <c r="AB13" s="267">
        <f>recette!AB6*AB$8</f>
        <v>0</v>
      </c>
      <c r="AC13" s="232"/>
      <c r="AD13" s="352">
        <f>recette!AD6*AD$8</f>
        <v>0</v>
      </c>
      <c r="AE13" s="232"/>
      <c r="AF13" s="253">
        <f>recette!AF6*AF$8</f>
        <v>0</v>
      </c>
      <c r="AG13" s="232"/>
      <c r="AH13" s="256">
        <f>recette!AH6*AH$8</f>
        <v>0</v>
      </c>
      <c r="AI13" s="233"/>
      <c r="AJ13" s="233"/>
      <c r="AK13" s="256">
        <f>recette!AJ6*AK$8</f>
        <v>0</v>
      </c>
      <c r="AL13" s="232"/>
      <c r="AM13" s="256">
        <f>recette!AL6*AM$8</f>
        <v>0</v>
      </c>
      <c r="AN13" s="256">
        <f>recette!AM6*AN$8</f>
        <v>0</v>
      </c>
      <c r="AO13" s="237"/>
      <c r="AP13" s="236">
        <f>recette!AO6*AP8</f>
        <v>0</v>
      </c>
      <c r="AQ13" s="366">
        <f>recette!AP6*AQ8</f>
        <v>0</v>
      </c>
      <c r="AR13" s="369" t="s">
        <v>268</v>
      </c>
      <c r="AS13">
        <v>310</v>
      </c>
      <c r="AT13"/>
      <c r="AU13" s="323">
        <f t="shared" si="0"/>
        <v>0</v>
      </c>
      <c r="AV13" s="203"/>
      <c r="AW13" s="203"/>
      <c r="AX13" s="203"/>
      <c r="AY13" s="203"/>
      <c r="AZ13" s="203"/>
      <c r="BA13" s="203"/>
      <c r="BB13" s="353"/>
      <c r="BC13" s="353"/>
      <c r="BD13" s="353"/>
      <c r="BE13" s="353"/>
      <c r="BF13" s="353"/>
      <c r="BG13" s="353"/>
      <c r="BH13" s="353"/>
      <c r="BI13" s="353"/>
      <c r="BJ13" s="353"/>
      <c r="BK13" s="353"/>
      <c r="BL13" s="353"/>
      <c r="BM13" s="353"/>
      <c r="BN13" s="353"/>
      <c r="BO13" s="353"/>
      <c r="BP13" s="353"/>
    </row>
    <row r="14" spans="1:68" s="354" customFormat="1" ht="27.75" customHeight="1">
      <c r="A14" s="349" t="s">
        <v>409</v>
      </c>
      <c r="B14" s="256"/>
      <c r="C14" s="257"/>
      <c r="D14" s="256"/>
      <c r="E14" s="233"/>
      <c r="F14" s="258"/>
      <c r="G14" s="356"/>
      <c r="H14" s="258">
        <f>recette!H7*H$8</f>
        <v>0</v>
      </c>
      <c r="I14" s="233"/>
      <c r="J14" s="260"/>
      <c r="K14" s="350"/>
      <c r="L14" s="550"/>
      <c r="M14" s="262"/>
      <c r="N14" s="263"/>
      <c r="O14" s="233"/>
      <c r="P14" s="264"/>
      <c r="Q14" s="233"/>
      <c r="R14" s="265"/>
      <c r="S14" s="233"/>
      <c r="T14" s="351"/>
      <c r="U14" s="233"/>
      <c r="V14" s="266"/>
      <c r="W14" s="233"/>
      <c r="X14" s="356"/>
      <c r="Y14" s="233"/>
      <c r="Z14" s="357">
        <f>recette!Z7*Z$8</f>
        <v>0</v>
      </c>
      <c r="AA14" s="233"/>
      <c r="AB14" s="267"/>
      <c r="AC14" s="232"/>
      <c r="AD14" s="352"/>
      <c r="AE14" s="232"/>
      <c r="AF14" s="253"/>
      <c r="AG14" s="232"/>
      <c r="AH14" s="256"/>
      <c r="AI14" s="233"/>
      <c r="AJ14" s="233"/>
      <c r="AK14" s="256"/>
      <c r="AL14" s="232"/>
      <c r="AM14" s="256"/>
      <c r="AN14" s="256"/>
      <c r="AO14" s="237"/>
      <c r="AP14" s="236"/>
      <c r="AQ14" s="366"/>
      <c r="AR14" s="344" t="s">
        <v>269</v>
      </c>
      <c r="AS14" s="370">
        <v>620</v>
      </c>
      <c r="AT14"/>
      <c r="AU14" s="323"/>
      <c r="AV14" s="203"/>
      <c r="AW14" s="203"/>
      <c r="AX14" s="203"/>
      <c r="AY14" s="203"/>
      <c r="AZ14" s="203"/>
      <c r="BA14" s="203"/>
      <c r="BB14" s="353"/>
      <c r="BC14" s="353"/>
      <c r="BD14" s="353"/>
      <c r="BE14" s="353"/>
      <c r="BF14" s="353"/>
      <c r="BG14" s="353"/>
      <c r="BH14" s="353"/>
      <c r="BI14" s="353"/>
      <c r="BJ14" s="353"/>
      <c r="BK14" s="353"/>
      <c r="BL14" s="353"/>
      <c r="BM14" s="353"/>
      <c r="BN14" s="353"/>
      <c r="BO14" s="353"/>
      <c r="BP14" s="353"/>
    </row>
    <row r="15" spans="1:68" s="203" customFormat="1" ht="27.75" customHeight="1">
      <c r="A15" s="180" t="s">
        <v>217</v>
      </c>
      <c r="B15" s="232">
        <f>recette!B8*B$8</f>
        <v>0</v>
      </c>
      <c r="C15" s="232">
        <f>recette!C8*C$8</f>
        <v>0</v>
      </c>
      <c r="D15" s="232">
        <f>recette!D8*D$8</f>
        <v>0</v>
      </c>
      <c r="E15" s="233"/>
      <c r="F15" s="232">
        <f>recette!F8*F$8</f>
        <v>0</v>
      </c>
      <c r="G15" s="355">
        <f>recette!G8*G$8</f>
        <v>0</v>
      </c>
      <c r="H15" s="232">
        <f>recette!H8*H$8</f>
        <v>0</v>
      </c>
      <c r="I15" s="233"/>
      <c r="J15" s="232">
        <f>recette!J8*J$8</f>
        <v>0</v>
      </c>
      <c r="K15" s="232">
        <f>recette!K8*K$8</f>
        <v>0</v>
      </c>
      <c r="L15" s="232">
        <f>recette!L8*L$8</f>
        <v>0</v>
      </c>
      <c r="M15" s="232">
        <f>recette!M8*M$8</f>
        <v>0</v>
      </c>
      <c r="N15" s="232">
        <f>recette!N8*N$8</f>
        <v>0</v>
      </c>
      <c r="O15" s="233"/>
      <c r="P15" s="232">
        <f>recette!P8*P$8</f>
        <v>0</v>
      </c>
      <c r="Q15" s="233"/>
      <c r="R15" s="232">
        <f>recette!R8*R$8</f>
        <v>0</v>
      </c>
      <c r="S15" s="233"/>
      <c r="T15" s="232">
        <f>recette!T8*T$8</f>
        <v>0</v>
      </c>
      <c r="U15" s="233">
        <f>recette!U8*U$8</f>
        <v>0</v>
      </c>
      <c r="V15" s="232">
        <f>recette!V8*V$8</f>
        <v>0</v>
      </c>
      <c r="W15" s="233"/>
      <c r="X15" s="355">
        <f>recette!X8*X$8</f>
        <v>0</v>
      </c>
      <c r="Y15" s="233"/>
      <c r="Z15" s="355">
        <f>recette!Z8*Z$8</f>
        <v>0</v>
      </c>
      <c r="AA15" s="233"/>
      <c r="AB15" s="232">
        <f>recette!AB8*AB$8</f>
        <v>0</v>
      </c>
      <c r="AC15" s="232"/>
      <c r="AD15" s="232">
        <f>recette!AD8*AD$8</f>
        <v>0</v>
      </c>
      <c r="AE15" s="232"/>
      <c r="AF15" s="232">
        <f>recette!AF8*AF$8</f>
        <v>0</v>
      </c>
      <c r="AG15" s="232"/>
      <c r="AH15" s="232">
        <f>recette!AH8*AH$8</f>
        <v>0</v>
      </c>
      <c r="AI15" s="233"/>
      <c r="AJ15" s="233"/>
      <c r="AK15" s="232">
        <f>recette!AJ8*AK$8</f>
        <v>0</v>
      </c>
      <c r="AL15" s="232"/>
      <c r="AM15" s="232">
        <f>recette!AL8*AM$8</f>
        <v>0</v>
      </c>
      <c r="AN15" s="232">
        <f>recette!AM8*AN$8</f>
        <v>0</v>
      </c>
      <c r="AO15" s="232"/>
      <c r="AP15" s="232"/>
      <c r="AQ15" s="232"/>
      <c r="AR15" s="371" t="s">
        <v>269</v>
      </c>
      <c r="AS15" s="370">
        <v>1240</v>
      </c>
      <c r="AU15" s="323">
        <f t="shared" ref="AU15:AU30" si="1">SUM(B15:AK15)</f>
        <v>0</v>
      </c>
    </row>
    <row r="16" spans="1:68" s="354" customFormat="1" ht="27.75" customHeight="1">
      <c r="A16" s="349" t="s">
        <v>46</v>
      </c>
      <c r="B16" s="256">
        <f>recette!B11*B$8</f>
        <v>0</v>
      </c>
      <c r="C16" s="257">
        <f>recette!C11*C$8</f>
        <v>0</v>
      </c>
      <c r="D16" s="256">
        <f>recette!D11*D$8</f>
        <v>0</v>
      </c>
      <c r="E16" s="233"/>
      <c r="F16" s="258">
        <f>recette!F11*F$8</f>
        <v>0</v>
      </c>
      <c r="G16" s="356">
        <f>recette!G11*G$8</f>
        <v>0</v>
      </c>
      <c r="H16" s="258">
        <f>recette!H11*H$8</f>
        <v>0</v>
      </c>
      <c r="I16" s="233"/>
      <c r="J16" s="260">
        <f>recette!J11*J$8</f>
        <v>0</v>
      </c>
      <c r="K16" s="350">
        <f>recette!K11*K$8</f>
        <v>0</v>
      </c>
      <c r="L16" s="550">
        <f>recette!L11*L$8</f>
        <v>0</v>
      </c>
      <c r="M16" s="262">
        <f>recette!M11*M$8</f>
        <v>0</v>
      </c>
      <c r="N16" s="263">
        <f>recette!N11*N$8</f>
        <v>0</v>
      </c>
      <c r="O16" s="233"/>
      <c r="P16" s="264">
        <f>recette!P11*P$8</f>
        <v>0</v>
      </c>
      <c r="Q16" s="233"/>
      <c r="R16" s="265">
        <f>recette!R11*R$8</f>
        <v>0</v>
      </c>
      <c r="S16" s="233"/>
      <c r="T16" s="351">
        <f>recette!T11*T$8</f>
        <v>0</v>
      </c>
      <c r="U16" s="233">
        <f>recette!U11*U$8</f>
        <v>0</v>
      </c>
      <c r="V16" s="266">
        <f>recette!V11*V$8</f>
        <v>0</v>
      </c>
      <c r="W16" s="233"/>
      <c r="X16" s="356">
        <f>recette!X11*X$8</f>
        <v>0</v>
      </c>
      <c r="Y16" s="233"/>
      <c r="Z16" s="357">
        <f>recette!Z11*Z$8</f>
        <v>0</v>
      </c>
      <c r="AA16" s="233"/>
      <c r="AB16" s="267">
        <f>recette!AB11*AB$8</f>
        <v>0</v>
      </c>
      <c r="AC16" s="232"/>
      <c r="AD16" s="352">
        <f>recette!AD11*AD$8</f>
        <v>0</v>
      </c>
      <c r="AE16" s="232"/>
      <c r="AF16" s="253">
        <f>recette!AF11*AF$8</f>
        <v>0</v>
      </c>
      <c r="AG16" s="232"/>
      <c r="AH16" s="256">
        <f>recette!AH11*AH$8</f>
        <v>0</v>
      </c>
      <c r="AI16" s="233"/>
      <c r="AJ16" s="233"/>
      <c r="AK16" s="256">
        <f>recette!AJ11*AK$8</f>
        <v>0</v>
      </c>
      <c r="AL16" s="232"/>
      <c r="AM16" s="256">
        <f>recette!AL11*AM$8</f>
        <v>0</v>
      </c>
      <c r="AN16" s="256">
        <f>recette!AM11*AN$8</f>
        <v>0</v>
      </c>
      <c r="AO16" s="237">
        <f>recette!AN11*AO$8</f>
        <v>0</v>
      </c>
      <c r="AP16" s="236">
        <f>recette!AO11*AP$8</f>
        <v>0</v>
      </c>
      <c r="AQ16" s="366">
        <f>recette!AP11*AQ$8</f>
        <v>0</v>
      </c>
      <c r="AR16" s="344"/>
      <c r="AS16"/>
      <c r="AT16"/>
      <c r="AU16" s="323">
        <f t="shared" si="1"/>
        <v>0</v>
      </c>
      <c r="AV16" s="203"/>
      <c r="AW16" s="203"/>
      <c r="AX16" s="203"/>
      <c r="AY16" s="203"/>
      <c r="AZ16" s="203"/>
      <c r="BA16" s="203"/>
      <c r="BB16" s="353"/>
      <c r="BC16" s="353"/>
      <c r="BD16" s="353"/>
      <c r="BE16" s="353"/>
      <c r="BF16" s="353"/>
      <c r="BG16" s="353"/>
      <c r="BH16" s="353"/>
      <c r="BI16" s="353"/>
      <c r="BJ16" s="353"/>
      <c r="BK16" s="353"/>
      <c r="BL16" s="353"/>
      <c r="BM16" s="353"/>
      <c r="BN16" s="353"/>
      <c r="BO16" s="353"/>
      <c r="BP16" s="353"/>
    </row>
    <row r="17" spans="1:68" s="203" customFormat="1" ht="27.75" customHeight="1">
      <c r="A17" s="180" t="s">
        <v>47</v>
      </c>
      <c r="B17" s="232">
        <f>recette!B12*B$8</f>
        <v>0</v>
      </c>
      <c r="C17" s="232">
        <f>recette!C12*C$8</f>
        <v>0</v>
      </c>
      <c r="D17" s="232">
        <f>recette!D12*D$8</f>
        <v>0</v>
      </c>
      <c r="E17" s="233"/>
      <c r="F17" s="232">
        <f>recette!F12*F$8</f>
        <v>0</v>
      </c>
      <c r="G17" s="355">
        <f>recette!G12*G$8</f>
        <v>0</v>
      </c>
      <c r="H17" s="232">
        <f>recette!H12*H$8</f>
        <v>0</v>
      </c>
      <c r="I17" s="233"/>
      <c r="J17" s="232">
        <f>recette!J12*J$8</f>
        <v>0</v>
      </c>
      <c r="K17" s="232">
        <f>recette!K12*K$8</f>
        <v>0</v>
      </c>
      <c r="L17" s="232">
        <f>recette!L12*L$8</f>
        <v>0</v>
      </c>
      <c r="M17" s="232">
        <f>recette!M12*M$8</f>
        <v>0</v>
      </c>
      <c r="N17" s="232">
        <f>recette!N12*N$8</f>
        <v>0</v>
      </c>
      <c r="O17" s="233"/>
      <c r="P17" s="232">
        <f>recette!P12*P$8</f>
        <v>0</v>
      </c>
      <c r="Q17" s="233"/>
      <c r="R17" s="232">
        <f>recette!R12*R$8</f>
        <v>0</v>
      </c>
      <c r="S17" s="233"/>
      <c r="T17" s="232">
        <f>recette!T12*T$8</f>
        <v>0</v>
      </c>
      <c r="U17" s="233">
        <f>recette!U12*U$8</f>
        <v>0</v>
      </c>
      <c r="V17" s="232">
        <f>recette!V12*V$8</f>
        <v>0</v>
      </c>
      <c r="W17" s="233"/>
      <c r="X17" s="355">
        <f>recette!X12*X$8</f>
        <v>0</v>
      </c>
      <c r="Y17" s="233"/>
      <c r="Z17" s="355">
        <f>recette!Z12*Z$8</f>
        <v>0</v>
      </c>
      <c r="AA17" s="233"/>
      <c r="AB17" s="232">
        <f>recette!AB12*AB$8</f>
        <v>0</v>
      </c>
      <c r="AC17" s="232"/>
      <c r="AD17" s="232">
        <f>recette!AD12*AD$8</f>
        <v>0</v>
      </c>
      <c r="AE17" s="232"/>
      <c r="AF17" s="232">
        <f>recette!AF12*AF$8</f>
        <v>0</v>
      </c>
      <c r="AG17" s="232"/>
      <c r="AH17" s="232">
        <f>recette!AH12*AH$8</f>
        <v>0</v>
      </c>
      <c r="AI17" s="233"/>
      <c r="AJ17" s="233"/>
      <c r="AK17" s="232">
        <f>recette!AJ12*AK$8</f>
        <v>0</v>
      </c>
      <c r="AL17" s="232"/>
      <c r="AM17" s="232">
        <f>recette!AL12*AM$8</f>
        <v>0</v>
      </c>
      <c r="AN17" s="232">
        <f>recette!AM12*AN$8</f>
        <v>0</v>
      </c>
      <c r="AO17" s="232">
        <f>recette!AN12*AO$8</f>
        <v>0</v>
      </c>
      <c r="AP17" s="232">
        <f>recette!AO12*AP$8</f>
        <v>0</v>
      </c>
      <c r="AQ17" s="232">
        <f>recette!AP12*AQ$8</f>
        <v>0</v>
      </c>
      <c r="AR17" s="344" t="s">
        <v>270</v>
      </c>
      <c r="AS17" s="203">
        <v>590</v>
      </c>
      <c r="AU17" s="323">
        <f t="shared" si="1"/>
        <v>0</v>
      </c>
    </row>
    <row r="18" spans="1:68" s="354" customFormat="1" ht="27.75" customHeight="1">
      <c r="A18" s="349" t="s">
        <v>218</v>
      </c>
      <c r="B18" s="256">
        <f>recette!B13*B$8</f>
        <v>0</v>
      </c>
      <c r="C18" s="257">
        <f>recette!C13*C$8</f>
        <v>0</v>
      </c>
      <c r="D18" s="256">
        <f>recette!D13*D$8</f>
        <v>0</v>
      </c>
      <c r="E18" s="233"/>
      <c r="F18" s="258">
        <f>recette!F13*F$8</f>
        <v>0</v>
      </c>
      <c r="G18" s="356">
        <f>recette!G13*G$8</f>
        <v>0</v>
      </c>
      <c r="H18" s="258">
        <f>recette!H13*H$8</f>
        <v>0</v>
      </c>
      <c r="I18" s="233"/>
      <c r="J18" s="260">
        <f>recette!J13*J$8</f>
        <v>0</v>
      </c>
      <c r="K18" s="350">
        <f>recette!K13*K$8</f>
        <v>0</v>
      </c>
      <c r="L18" s="550">
        <f>recette!L13*L$8</f>
        <v>0</v>
      </c>
      <c r="M18" s="262">
        <f>recette!M13*M$8</f>
        <v>0</v>
      </c>
      <c r="N18" s="263">
        <f>recette!N13*N$8</f>
        <v>0</v>
      </c>
      <c r="O18" s="233"/>
      <c r="P18" s="264">
        <f>recette!P13*P$8</f>
        <v>0</v>
      </c>
      <c r="Q18" s="233"/>
      <c r="R18" s="265">
        <f>recette!R13*R$8</f>
        <v>0</v>
      </c>
      <c r="S18" s="233"/>
      <c r="T18" s="351">
        <f>recette!T13*T$8</f>
        <v>0</v>
      </c>
      <c r="U18" s="233">
        <f>recette!U13*U$8</f>
        <v>0</v>
      </c>
      <c r="V18" s="266">
        <f>recette!V13*V$8</f>
        <v>0</v>
      </c>
      <c r="W18" s="233"/>
      <c r="X18" s="356">
        <f>recette!X13*X$8</f>
        <v>0</v>
      </c>
      <c r="Y18" s="233"/>
      <c r="Z18" s="357">
        <f>recette!Z13*Z$8</f>
        <v>0</v>
      </c>
      <c r="AA18" s="233"/>
      <c r="AB18" s="267">
        <f>recette!AB13*AB$8</f>
        <v>0</v>
      </c>
      <c r="AC18" s="232"/>
      <c r="AD18" s="352">
        <f>recette!AD13*AD$8</f>
        <v>0</v>
      </c>
      <c r="AE18" s="232"/>
      <c r="AF18" s="253">
        <f>recette!AF13*AF$8</f>
        <v>0</v>
      </c>
      <c r="AG18" s="232"/>
      <c r="AH18" s="256">
        <f>recette!AH13*AH$8</f>
        <v>0</v>
      </c>
      <c r="AI18" s="233"/>
      <c r="AJ18" s="233"/>
      <c r="AK18" s="256">
        <f>recette!AJ13*AK$8</f>
        <v>0</v>
      </c>
      <c r="AL18" s="232"/>
      <c r="AM18" s="256">
        <f>recette!AL13*AM$8</f>
        <v>0</v>
      </c>
      <c r="AN18" s="256">
        <f>recette!AM13*AN$8</f>
        <v>0</v>
      </c>
      <c r="AO18" s="237">
        <f>recette!AN13*AO$8</f>
        <v>0</v>
      </c>
      <c r="AP18" s="236">
        <f>recette!AO13*AP$8</f>
        <v>0</v>
      </c>
      <c r="AQ18" s="366">
        <f>recette!AP13*AQ$8</f>
        <v>0</v>
      </c>
      <c r="AR18" s="344" t="s">
        <v>271</v>
      </c>
      <c r="AS18" s="203">
        <v>570</v>
      </c>
      <c r="AT18"/>
      <c r="AU18" s="323">
        <f t="shared" si="1"/>
        <v>0</v>
      </c>
      <c r="AV18" s="203"/>
      <c r="AW18" s="203"/>
      <c r="AX18" s="203"/>
      <c r="AY18" s="203"/>
      <c r="AZ18" s="203"/>
      <c r="BA18" s="203"/>
      <c r="BB18" s="353"/>
      <c r="BC18" s="353"/>
      <c r="BD18" s="353"/>
      <c r="BE18" s="353"/>
      <c r="BF18" s="353"/>
      <c r="BG18" s="353"/>
      <c r="BH18" s="353"/>
      <c r="BI18" s="353"/>
      <c r="BJ18" s="353"/>
      <c r="BK18" s="353"/>
      <c r="BL18" s="353"/>
      <c r="BM18" s="353"/>
      <c r="BN18" s="353"/>
      <c r="BO18" s="353"/>
      <c r="BP18" s="353"/>
    </row>
    <row r="19" spans="1:68" s="203" customFormat="1" ht="27.75" customHeight="1">
      <c r="A19" s="180" t="s">
        <v>395</v>
      </c>
      <c r="B19" s="232">
        <f>recette!B14*B$8</f>
        <v>0</v>
      </c>
      <c r="C19" s="232">
        <f>recette!C14*C$8</f>
        <v>0</v>
      </c>
      <c r="D19" s="232">
        <f>recette!D14*D$8</f>
        <v>0</v>
      </c>
      <c r="E19" s="233"/>
      <c r="F19" s="232">
        <f>recette!F14*F$8</f>
        <v>0</v>
      </c>
      <c r="G19" s="355">
        <f>recette!G14*G$8</f>
        <v>0</v>
      </c>
      <c r="H19" s="232">
        <f>recette!H14*H$8</f>
        <v>0</v>
      </c>
      <c r="I19" s="233"/>
      <c r="J19" s="232">
        <f>recette!J14*J$8</f>
        <v>0</v>
      </c>
      <c r="K19" s="232">
        <f>recette!K14*K$8</f>
        <v>0</v>
      </c>
      <c r="L19" s="232">
        <f>recette!L14*L$8</f>
        <v>0</v>
      </c>
      <c r="M19" s="232">
        <f>recette!M14*M$8</f>
        <v>0</v>
      </c>
      <c r="N19" s="232">
        <f>recette!N14*N$8</f>
        <v>0</v>
      </c>
      <c r="O19" s="233"/>
      <c r="P19" s="232">
        <f>recette!P14*P$8</f>
        <v>0</v>
      </c>
      <c r="Q19" s="233"/>
      <c r="R19" s="232">
        <f>recette!R14*R$8</f>
        <v>0</v>
      </c>
      <c r="S19" s="233"/>
      <c r="T19" s="232">
        <f>recette!T14*T$8</f>
        <v>0</v>
      </c>
      <c r="U19" s="233">
        <f>recette!U14*U$8</f>
        <v>0</v>
      </c>
      <c r="V19" s="232">
        <f>recette!V14*V$8</f>
        <v>0</v>
      </c>
      <c r="W19" s="233"/>
      <c r="X19" s="355">
        <f>recette!X14*X$8</f>
        <v>0</v>
      </c>
      <c r="Y19" s="233"/>
      <c r="Z19" s="355">
        <f>recette!Z14*Z$8</f>
        <v>0</v>
      </c>
      <c r="AA19" s="233"/>
      <c r="AB19" s="232">
        <f>recette!AB14*AB$8</f>
        <v>0</v>
      </c>
      <c r="AC19" s="232"/>
      <c r="AD19" s="232">
        <f>recette!AD14*AD$8</f>
        <v>0</v>
      </c>
      <c r="AE19" s="232"/>
      <c r="AF19" s="232">
        <f>recette!AF14*AF$8</f>
        <v>0</v>
      </c>
      <c r="AG19" s="232"/>
      <c r="AH19" s="232">
        <f>recette!AH14*AH$8</f>
        <v>0</v>
      </c>
      <c r="AI19" s="233"/>
      <c r="AJ19" s="233"/>
      <c r="AK19" s="232">
        <f>recette!AJ14*AK$8</f>
        <v>0</v>
      </c>
      <c r="AL19" s="232"/>
      <c r="AM19" s="232">
        <f>recette!AL14*AM$8</f>
        <v>0</v>
      </c>
      <c r="AN19" s="232">
        <f>recette!AM14*AN$8</f>
        <v>0</v>
      </c>
      <c r="AO19" s="232"/>
      <c r="AP19" s="232"/>
      <c r="AQ19" s="232"/>
      <c r="AR19" s="344" t="s">
        <v>272</v>
      </c>
      <c r="AS19" s="203">
        <v>1180</v>
      </c>
      <c r="AU19" s="323">
        <f t="shared" si="1"/>
        <v>0</v>
      </c>
    </row>
    <row r="20" spans="1:68" s="354" customFormat="1" ht="27.75" customHeight="1">
      <c r="A20" s="349" t="s">
        <v>219</v>
      </c>
      <c r="B20" s="256">
        <f>recette!B16*B$8</f>
        <v>0</v>
      </c>
      <c r="C20" s="257">
        <f>recette!C16*C$8</f>
        <v>0</v>
      </c>
      <c r="D20" s="256">
        <f>recette!D16*D$8</f>
        <v>0</v>
      </c>
      <c r="E20" s="233"/>
      <c r="F20" s="258">
        <f>recette!F16*F$8</f>
        <v>0</v>
      </c>
      <c r="G20" s="356">
        <f>recette!G16*G$8</f>
        <v>0</v>
      </c>
      <c r="H20" s="258">
        <f>recette!H16*H$8</f>
        <v>0</v>
      </c>
      <c r="I20" s="233"/>
      <c r="J20" s="260">
        <f>recette!J16*J$8</f>
        <v>0</v>
      </c>
      <c r="K20" s="350">
        <f>recette!K16*K$8</f>
        <v>0</v>
      </c>
      <c r="L20" s="550">
        <f>recette!L16*L$8</f>
        <v>0</v>
      </c>
      <c r="M20" s="262">
        <f>recette!M16*M$8</f>
        <v>0</v>
      </c>
      <c r="N20" s="263">
        <f>recette!N16*N$8</f>
        <v>0</v>
      </c>
      <c r="O20" s="233"/>
      <c r="P20" s="264">
        <f>recette!P16*P$8</f>
        <v>0</v>
      </c>
      <c r="Q20" s="233"/>
      <c r="R20" s="265">
        <f>recette!R16*R$8</f>
        <v>0</v>
      </c>
      <c r="S20" s="233"/>
      <c r="T20" s="351">
        <f>recette!T16*T$8</f>
        <v>0</v>
      </c>
      <c r="U20" s="233">
        <f>recette!U16*U$8</f>
        <v>0</v>
      </c>
      <c r="V20" s="266">
        <f>recette!V16*V$8</f>
        <v>0</v>
      </c>
      <c r="W20" s="233"/>
      <c r="X20" s="356">
        <f>recette!X16*X$8</f>
        <v>0</v>
      </c>
      <c r="Y20" s="233"/>
      <c r="Z20" s="357">
        <f>recette!Z16*Z$8</f>
        <v>0</v>
      </c>
      <c r="AA20" s="233"/>
      <c r="AB20" s="267">
        <f>recette!AB16*AB$8</f>
        <v>0</v>
      </c>
      <c r="AC20" s="232"/>
      <c r="AD20" s="352">
        <f>recette!AD16*AD$8</f>
        <v>0</v>
      </c>
      <c r="AE20" s="232"/>
      <c r="AF20" s="253">
        <f>recette!AF16*AF$8</f>
        <v>0</v>
      </c>
      <c r="AG20" s="232"/>
      <c r="AH20" s="256">
        <f>recette!AH16*AH$8</f>
        <v>0</v>
      </c>
      <c r="AI20" s="203"/>
      <c r="AJ20" s="203"/>
      <c r="AK20" s="256">
        <f>recette!AJ16*AK$8</f>
        <v>0</v>
      </c>
      <c r="AL20" s="232"/>
      <c r="AM20" s="256">
        <f>recette!AL16*AM$8</f>
        <v>0</v>
      </c>
      <c r="AN20" s="256">
        <f>recette!AM16*AN$8</f>
        <v>0</v>
      </c>
      <c r="AO20" s="237"/>
      <c r="AP20" s="236"/>
      <c r="AQ20" s="366"/>
      <c r="AR20" s="344" t="s">
        <v>273</v>
      </c>
      <c r="AS20" s="203">
        <v>1140</v>
      </c>
      <c r="AT20"/>
      <c r="AU20" s="323">
        <f t="shared" si="1"/>
        <v>0</v>
      </c>
      <c r="AV20" s="203"/>
      <c r="AW20" s="203"/>
      <c r="AX20" s="203"/>
      <c r="AY20" s="203"/>
      <c r="AZ20" s="203"/>
      <c r="BA20" s="203"/>
      <c r="BB20" s="353"/>
      <c r="BC20" s="353"/>
      <c r="BD20" s="353"/>
      <c r="BE20" s="353"/>
      <c r="BF20" s="353"/>
      <c r="BG20" s="353"/>
      <c r="BH20" s="353"/>
      <c r="BI20" s="353"/>
      <c r="BJ20" s="353"/>
      <c r="BK20" s="353"/>
      <c r="BL20" s="353"/>
      <c r="BM20" s="353"/>
      <c r="BN20" s="353"/>
      <c r="BO20" s="353"/>
      <c r="BP20" s="353"/>
    </row>
    <row r="21" spans="1:68" s="375" customFormat="1" ht="27.75" customHeight="1">
      <c r="A21" s="349" t="s">
        <v>405</v>
      </c>
      <c r="B21" s="256"/>
      <c r="C21" s="257"/>
      <c r="D21" s="256"/>
      <c r="E21" s="233"/>
      <c r="F21" s="258"/>
      <c r="G21" s="374"/>
      <c r="H21" s="258"/>
      <c r="I21" s="233"/>
      <c r="J21" s="260"/>
      <c r="K21" s="350"/>
      <c r="L21" s="550"/>
      <c r="M21" s="262"/>
      <c r="N21" s="263"/>
      <c r="O21" s="233"/>
      <c r="P21" s="264"/>
      <c r="Q21" s="233"/>
      <c r="R21" s="265"/>
      <c r="S21" s="233"/>
      <c r="T21" s="351"/>
      <c r="U21" s="233"/>
      <c r="V21" s="266"/>
      <c r="W21" s="233"/>
      <c r="X21" s="356">
        <f>recette!X17*X$8</f>
        <v>0</v>
      </c>
      <c r="Y21" s="233"/>
      <c r="Z21" s="467"/>
      <c r="AA21" s="233"/>
      <c r="AB21" s="267"/>
      <c r="AC21" s="232"/>
      <c r="AD21" s="352"/>
      <c r="AE21" s="232"/>
      <c r="AF21" s="253"/>
      <c r="AG21" s="232"/>
      <c r="AH21" s="256"/>
      <c r="AI21" s="203"/>
      <c r="AJ21" s="203"/>
      <c r="AK21" s="256"/>
      <c r="AL21" s="232"/>
      <c r="AM21" s="256"/>
      <c r="AN21" s="256"/>
      <c r="AO21" s="237"/>
      <c r="AP21" s="236"/>
      <c r="AQ21" s="366"/>
      <c r="AR21" s="344"/>
      <c r="AS21" s="203"/>
      <c r="AT21"/>
      <c r="AU21" s="323"/>
      <c r="AV21" s="203"/>
      <c r="AW21" s="203"/>
      <c r="AX21" s="203"/>
      <c r="AY21" s="203"/>
      <c r="AZ21" s="203"/>
      <c r="BA21" s="203"/>
      <c r="BB21" s="203"/>
      <c r="BC21" s="203"/>
      <c r="BD21" s="203"/>
      <c r="BE21" s="203"/>
      <c r="BF21" s="203"/>
      <c r="BG21" s="203"/>
      <c r="BH21" s="203"/>
      <c r="BI21" s="203"/>
      <c r="BJ21" s="203"/>
      <c r="BK21" s="203"/>
      <c r="BL21" s="203"/>
      <c r="BM21" s="203"/>
      <c r="BN21" s="203"/>
      <c r="BO21" s="203"/>
      <c r="BP21" s="203"/>
    </row>
    <row r="22" spans="1:68" s="203" customFormat="1" ht="27.75" customHeight="1">
      <c r="A22" s="180" t="s">
        <v>220</v>
      </c>
      <c r="B22" s="232">
        <f>recette!B18*B$8</f>
        <v>0</v>
      </c>
      <c r="C22" s="232">
        <f>recette!C18*C$8</f>
        <v>0</v>
      </c>
      <c r="D22" s="232">
        <f>recette!D18*D$8</f>
        <v>0</v>
      </c>
      <c r="E22" s="233"/>
      <c r="F22" s="232">
        <f>recette!F18*F$8</f>
        <v>0</v>
      </c>
      <c r="G22" s="355">
        <f>recette!G18*G$8</f>
        <v>0</v>
      </c>
      <c r="H22" s="232">
        <f>recette!H18*H$8</f>
        <v>0</v>
      </c>
      <c r="I22" s="233"/>
      <c r="J22" s="232">
        <f>recette!J18*J$8</f>
        <v>0</v>
      </c>
      <c r="K22" s="232">
        <f>recette!K18*K$8</f>
        <v>0</v>
      </c>
      <c r="L22" s="232">
        <f>recette!L18*L$8</f>
        <v>0</v>
      </c>
      <c r="M22" s="232">
        <f>recette!M18*M$8</f>
        <v>0</v>
      </c>
      <c r="N22" s="232">
        <f>recette!N18*N$8</f>
        <v>0</v>
      </c>
      <c r="O22" s="233"/>
      <c r="P22" s="232">
        <f>recette!P18*P$8</f>
        <v>0</v>
      </c>
      <c r="Q22" s="233"/>
      <c r="R22" s="232">
        <f>recette!R18*R$8</f>
        <v>0</v>
      </c>
      <c r="S22" s="233"/>
      <c r="T22" s="232">
        <f>recette!T18*T$8</f>
        <v>0</v>
      </c>
      <c r="U22" s="233">
        <f>recette!U18*U$8</f>
        <v>0</v>
      </c>
      <c r="V22" s="232">
        <f>recette!V18*V$8</f>
        <v>0</v>
      </c>
      <c r="W22" s="233"/>
      <c r="X22" s="355">
        <f>recette!X18*X$8</f>
        <v>0</v>
      </c>
      <c r="Y22" s="233"/>
      <c r="Z22" s="355">
        <f>recette!Z18*Z$8</f>
        <v>0</v>
      </c>
      <c r="AA22" s="233"/>
      <c r="AB22" s="232">
        <f>recette!AB18*AB$8</f>
        <v>0</v>
      </c>
      <c r="AC22" s="232"/>
      <c r="AD22" s="232">
        <f>recette!AD18*AD$8</f>
        <v>0</v>
      </c>
      <c r="AE22" s="232"/>
      <c r="AF22" s="232">
        <f>recette!AF18*AF$8</f>
        <v>0</v>
      </c>
      <c r="AG22" s="232"/>
      <c r="AH22" s="232">
        <f>recette!AH18*AH$8</f>
        <v>0</v>
      </c>
      <c r="AK22" s="232">
        <f>recette!AJ18*AK$8</f>
        <v>0</v>
      </c>
      <c r="AL22" s="232"/>
      <c r="AM22" s="232">
        <f>recette!AL18*AM$8</f>
        <v>0</v>
      </c>
      <c r="AN22" s="232">
        <f>recette!AM18*AN$8</f>
        <v>0</v>
      </c>
      <c r="AO22" s="232">
        <f>recette!AN18*AO$8</f>
        <v>0</v>
      </c>
      <c r="AP22" s="232"/>
      <c r="AQ22" s="232"/>
      <c r="AR22" s="344" t="s">
        <v>274</v>
      </c>
      <c r="AS22" s="203">
        <v>3560</v>
      </c>
      <c r="AU22" s="323">
        <f t="shared" si="1"/>
        <v>0</v>
      </c>
    </row>
    <row r="23" spans="1:68" s="354" customFormat="1" ht="27.75" customHeight="1">
      <c r="A23" s="349" t="s">
        <v>222</v>
      </c>
      <c r="B23" s="256">
        <f>recette!B19*B$8</f>
        <v>0</v>
      </c>
      <c r="C23" s="257">
        <f>recette!C19*C$8</f>
        <v>0</v>
      </c>
      <c r="D23" s="256">
        <f>recette!D19*D$8</f>
        <v>0</v>
      </c>
      <c r="E23" s="233"/>
      <c r="F23" s="258">
        <f>recette!F19*F$8</f>
        <v>0</v>
      </c>
      <c r="G23" s="356">
        <f>recette!G19*G$8</f>
        <v>0</v>
      </c>
      <c r="H23" s="258">
        <f>recette!H19*H$8</f>
        <v>0</v>
      </c>
      <c r="I23" s="233"/>
      <c r="J23" s="260">
        <f>recette!J19*J$8</f>
        <v>0</v>
      </c>
      <c r="K23" s="350">
        <f>recette!K19*K$8</f>
        <v>0</v>
      </c>
      <c r="L23" s="550">
        <f>recette!L19*L$8</f>
        <v>0</v>
      </c>
      <c r="M23" s="262">
        <f>recette!M19*M$8</f>
        <v>0</v>
      </c>
      <c r="N23" s="263">
        <f>recette!N19*N$8</f>
        <v>0</v>
      </c>
      <c r="O23" s="233"/>
      <c r="P23" s="264">
        <f>recette!P19*P$8</f>
        <v>0</v>
      </c>
      <c r="Q23" s="233"/>
      <c r="R23" s="265">
        <f>recette!R19*R$8</f>
        <v>0</v>
      </c>
      <c r="S23" s="233"/>
      <c r="T23" s="351">
        <f>recette!T19*T$8</f>
        <v>0</v>
      </c>
      <c r="U23" s="233">
        <f>recette!U19*U$8</f>
        <v>0</v>
      </c>
      <c r="V23" s="266">
        <f>recette!V19*V$8</f>
        <v>0</v>
      </c>
      <c r="W23" s="233"/>
      <c r="X23" s="356">
        <f>recette!X19*X$8</f>
        <v>0</v>
      </c>
      <c r="Y23" s="233"/>
      <c r="Z23" s="357">
        <f>recette!Z19*Z$8</f>
        <v>0</v>
      </c>
      <c r="AA23" s="233"/>
      <c r="AB23" s="267">
        <f>recette!AB19*AB$8</f>
        <v>0</v>
      </c>
      <c r="AC23" s="232"/>
      <c r="AD23" s="352">
        <f>recette!AD19*AD$8</f>
        <v>0</v>
      </c>
      <c r="AE23" s="232"/>
      <c r="AF23" s="253">
        <f>recette!AF19*AF$8</f>
        <v>0</v>
      </c>
      <c r="AG23" s="232"/>
      <c r="AH23" s="256">
        <f>recette!AH19*AH$8</f>
        <v>0</v>
      </c>
      <c r="AI23" s="203"/>
      <c r="AJ23" s="203"/>
      <c r="AK23" s="256">
        <f>recette!AJ19*AK$8</f>
        <v>0</v>
      </c>
      <c r="AL23" s="232"/>
      <c r="AM23" s="256">
        <f>recette!AL19*AM$8</f>
        <v>0</v>
      </c>
      <c r="AN23" s="256">
        <f>recette!AM19*AN$8</f>
        <v>0</v>
      </c>
      <c r="AO23" s="237">
        <f>recette!AN19*AO$8</f>
        <v>0</v>
      </c>
      <c r="AP23" s="236"/>
      <c r="AQ23" s="366"/>
      <c r="AR23" s="344" t="s">
        <v>400</v>
      </c>
      <c r="AS23" s="203">
        <v>120</v>
      </c>
      <c r="AT23"/>
      <c r="AU23" s="323">
        <f t="shared" si="1"/>
        <v>0</v>
      </c>
      <c r="AV23" s="203"/>
      <c r="AW23" s="203"/>
      <c r="AX23" s="203"/>
      <c r="AY23" s="203"/>
      <c r="AZ23" s="203"/>
      <c r="BA23" s="203"/>
      <c r="BB23" s="353"/>
      <c r="BC23" s="353"/>
      <c r="BD23" s="353"/>
      <c r="BE23" s="353"/>
      <c r="BF23" s="353"/>
      <c r="BG23" s="353"/>
      <c r="BH23" s="353"/>
      <c r="BI23" s="353"/>
      <c r="BJ23" s="353"/>
      <c r="BK23" s="353"/>
      <c r="BL23" s="353"/>
      <c r="BM23" s="353"/>
      <c r="BN23" s="353"/>
      <c r="BO23" s="353"/>
      <c r="BP23" s="353"/>
    </row>
    <row r="24" spans="1:68" s="203" customFormat="1" ht="27.75" customHeight="1">
      <c r="A24" s="180" t="s">
        <v>223</v>
      </c>
      <c r="B24" s="232">
        <f>recette!B20*B$8</f>
        <v>0</v>
      </c>
      <c r="C24" s="232">
        <f>recette!C20*C$8</f>
        <v>0</v>
      </c>
      <c r="D24" s="232">
        <f>recette!D20*D$8</f>
        <v>0</v>
      </c>
      <c r="E24" s="233"/>
      <c r="F24" s="232">
        <f>recette!F20*F$8</f>
        <v>0</v>
      </c>
      <c r="G24" s="355">
        <f>recette!G20*G$8</f>
        <v>0</v>
      </c>
      <c r="H24" s="232">
        <f>recette!H20*H$8</f>
        <v>0</v>
      </c>
      <c r="I24" s="233"/>
      <c r="J24" s="232">
        <f>recette!J20*J$8</f>
        <v>0</v>
      </c>
      <c r="K24" s="232">
        <f>recette!K20*K$8</f>
        <v>0</v>
      </c>
      <c r="L24" s="232">
        <f>recette!L20*L$8</f>
        <v>0</v>
      </c>
      <c r="M24" s="232">
        <f>recette!M20*M$8</f>
        <v>0</v>
      </c>
      <c r="N24" s="232">
        <f>recette!N20*N$8</f>
        <v>0</v>
      </c>
      <c r="O24" s="233"/>
      <c r="P24" s="232">
        <f>recette!P20*P$8</f>
        <v>0</v>
      </c>
      <c r="Q24" s="233"/>
      <c r="R24" s="232">
        <f>recette!R20*R$8</f>
        <v>0</v>
      </c>
      <c r="S24" s="233"/>
      <c r="T24" s="232">
        <f>recette!T20*T$8</f>
        <v>0</v>
      </c>
      <c r="U24" s="233">
        <f>recette!U20*U$8</f>
        <v>0</v>
      </c>
      <c r="V24" s="232">
        <f>recette!V20*V$8</f>
        <v>0</v>
      </c>
      <c r="W24" s="233"/>
      <c r="X24" s="355">
        <f>recette!X20*X$8</f>
        <v>0</v>
      </c>
      <c r="Y24" s="233"/>
      <c r="Z24" s="355">
        <f>recette!Z20*Z$8</f>
        <v>0</v>
      </c>
      <c r="AA24" s="233"/>
      <c r="AB24" s="232">
        <f>recette!AB20*AB$8</f>
        <v>0</v>
      </c>
      <c r="AC24" s="232"/>
      <c r="AD24" s="232">
        <f>recette!AD20*AD$8</f>
        <v>0</v>
      </c>
      <c r="AE24" s="232"/>
      <c r="AF24" s="232">
        <f>recette!AF20*AF$8</f>
        <v>0</v>
      </c>
      <c r="AG24" s="232"/>
      <c r="AH24" s="232">
        <f>recette!AH20*AH$8</f>
        <v>0</v>
      </c>
      <c r="AK24" s="232">
        <f>recette!AJ20*AK$8</f>
        <v>0</v>
      </c>
      <c r="AL24" s="232"/>
      <c r="AM24" s="232">
        <f>recette!AL20*AM$8</f>
        <v>0</v>
      </c>
      <c r="AN24" s="232">
        <f>recette!AM20*AN$8</f>
        <v>0</v>
      </c>
      <c r="AO24" s="232"/>
      <c r="AP24" s="232"/>
      <c r="AQ24" s="232"/>
      <c r="AR24" s="365"/>
      <c r="AS24"/>
      <c r="AU24" s="323">
        <f t="shared" si="1"/>
        <v>0</v>
      </c>
    </row>
    <row r="25" spans="1:68" s="354" customFormat="1" ht="27.75" customHeight="1">
      <c r="A25" s="349" t="s">
        <v>225</v>
      </c>
      <c r="B25" s="256">
        <f>recette!B21*B$8</f>
        <v>0</v>
      </c>
      <c r="C25" s="257">
        <f>recette!C21*C$8</f>
        <v>0</v>
      </c>
      <c r="D25" s="256">
        <f>recette!D21*D$8</f>
        <v>0</v>
      </c>
      <c r="E25" s="233"/>
      <c r="F25" s="258">
        <f>recette!F21*F$8</f>
        <v>0</v>
      </c>
      <c r="G25" s="356">
        <f>recette!G21*G$8</f>
        <v>0</v>
      </c>
      <c r="H25" s="258">
        <f>recette!H21*H$8</f>
        <v>0</v>
      </c>
      <c r="I25" s="233"/>
      <c r="J25" s="260">
        <f>recette!J21*J$8</f>
        <v>0</v>
      </c>
      <c r="K25" s="350">
        <f>recette!K21*K$8</f>
        <v>0</v>
      </c>
      <c r="L25" s="550">
        <f>recette!L21*L$8</f>
        <v>0</v>
      </c>
      <c r="M25" s="262">
        <f>recette!M21*M$8</f>
        <v>0</v>
      </c>
      <c r="N25" s="263">
        <f>recette!N21*N$8</f>
        <v>0</v>
      </c>
      <c r="O25" s="233"/>
      <c r="P25" s="264">
        <f>recette!P21*P$8</f>
        <v>0</v>
      </c>
      <c r="Q25" s="233"/>
      <c r="R25" s="265">
        <f>recette!R21*R$8</f>
        <v>0</v>
      </c>
      <c r="S25" s="233"/>
      <c r="T25" s="351">
        <f>recette!T21*T$8</f>
        <v>0</v>
      </c>
      <c r="U25" s="233">
        <f>recette!U21*U$8</f>
        <v>0</v>
      </c>
      <c r="V25" s="266">
        <f>recette!V21*V$8</f>
        <v>0</v>
      </c>
      <c r="W25" s="233"/>
      <c r="X25" s="356">
        <f>recette!X21*X$8</f>
        <v>0</v>
      </c>
      <c r="Y25" s="233"/>
      <c r="Z25" s="357">
        <f>recette!Z21*Z$8</f>
        <v>0</v>
      </c>
      <c r="AA25" s="233"/>
      <c r="AB25" s="267">
        <f>recette!AB21*AB$8</f>
        <v>0</v>
      </c>
      <c r="AC25" s="232"/>
      <c r="AD25" s="352">
        <f>recette!AD21*AD$8</f>
        <v>0</v>
      </c>
      <c r="AE25" s="232"/>
      <c r="AF25" s="253">
        <f>recette!AF21*AF$8</f>
        <v>0</v>
      </c>
      <c r="AG25" s="232"/>
      <c r="AH25" s="256">
        <f>recette!AH21*AH$8</f>
        <v>0</v>
      </c>
      <c r="AI25" s="203"/>
      <c r="AJ25" s="203"/>
      <c r="AK25" s="256">
        <f>recette!AJ21*AK$8</f>
        <v>0</v>
      </c>
      <c r="AL25" s="232"/>
      <c r="AM25" s="256">
        <f>recette!AL21*AM$8</f>
        <v>0</v>
      </c>
      <c r="AN25" s="256">
        <f>recette!AM21*AN$8</f>
        <v>0</v>
      </c>
      <c r="AO25" s="237"/>
      <c r="AP25" s="236"/>
      <c r="AQ25" s="366"/>
      <c r="AR25" s="344"/>
      <c r="AS25"/>
      <c r="AT25"/>
      <c r="AU25" s="323">
        <f t="shared" si="1"/>
        <v>0</v>
      </c>
      <c r="AV25" s="203"/>
      <c r="AW25" s="203"/>
      <c r="AX25" s="203"/>
      <c r="AY25" s="203"/>
      <c r="AZ25" s="203"/>
      <c r="BA25" s="203"/>
      <c r="BB25" s="353"/>
      <c r="BC25" s="353"/>
      <c r="BD25" s="353"/>
      <c r="BE25" s="353"/>
      <c r="BF25" s="353"/>
      <c r="BG25" s="353"/>
      <c r="BH25" s="353"/>
      <c r="BI25" s="353"/>
      <c r="BJ25" s="353"/>
      <c r="BK25" s="353"/>
      <c r="BL25" s="353"/>
      <c r="BM25" s="353"/>
      <c r="BN25" s="353"/>
      <c r="BO25" s="353"/>
      <c r="BP25" s="353"/>
    </row>
    <row r="26" spans="1:68" s="375" customFormat="1" ht="27.75" customHeight="1">
      <c r="A26" s="349" t="s">
        <v>406</v>
      </c>
      <c r="B26" s="256"/>
      <c r="C26" s="257"/>
      <c r="D26" s="256"/>
      <c r="E26" s="233"/>
      <c r="F26" s="258"/>
      <c r="G26" s="374"/>
      <c r="H26" s="258"/>
      <c r="I26" s="233"/>
      <c r="J26" s="260"/>
      <c r="K26" s="350"/>
      <c r="L26" s="550"/>
      <c r="M26" s="262"/>
      <c r="N26" s="263"/>
      <c r="O26" s="233"/>
      <c r="P26" s="264"/>
      <c r="Q26" s="233"/>
      <c r="R26" s="265"/>
      <c r="S26" s="233"/>
      <c r="T26" s="351"/>
      <c r="U26" s="233">
        <f>recette!U22*U$8</f>
        <v>0</v>
      </c>
      <c r="V26" s="266"/>
      <c r="W26" s="233"/>
      <c r="X26" s="356">
        <f>recette!X22*X$8</f>
        <v>0</v>
      </c>
      <c r="Y26" s="233"/>
      <c r="Z26" s="467"/>
      <c r="AA26" s="233"/>
      <c r="AB26" s="267"/>
      <c r="AC26" s="232"/>
      <c r="AD26" s="352"/>
      <c r="AE26" s="232"/>
      <c r="AF26" s="253"/>
      <c r="AG26" s="232"/>
      <c r="AH26" s="256"/>
      <c r="AI26" s="203"/>
      <c r="AJ26" s="203"/>
      <c r="AK26" s="256"/>
      <c r="AL26" s="232"/>
      <c r="AM26" s="256"/>
      <c r="AN26" s="256"/>
      <c r="AO26" s="237"/>
      <c r="AP26" s="236"/>
      <c r="AQ26" s="366"/>
      <c r="AR26" s="344"/>
      <c r="AS26"/>
      <c r="AT26"/>
      <c r="AU26" s="323"/>
      <c r="AV26" s="203"/>
      <c r="AW26" s="203"/>
      <c r="AX26" s="203"/>
      <c r="AY26" s="203"/>
      <c r="AZ26" s="203"/>
      <c r="BA26" s="203"/>
      <c r="BB26" s="203"/>
      <c r="BC26" s="203"/>
      <c r="BD26" s="203"/>
      <c r="BE26" s="203"/>
      <c r="BF26" s="203"/>
      <c r="BG26" s="203"/>
      <c r="BH26" s="203"/>
      <c r="BI26" s="203"/>
      <c r="BJ26" s="203"/>
      <c r="BK26" s="203"/>
      <c r="BL26" s="203"/>
      <c r="BM26" s="203"/>
      <c r="BN26" s="203"/>
      <c r="BO26" s="203"/>
      <c r="BP26" s="203"/>
    </row>
    <row r="27" spans="1:68" s="203" customFormat="1" ht="27.75" customHeight="1">
      <c r="A27" s="180" t="s">
        <v>226</v>
      </c>
      <c r="B27" s="232">
        <f>recette!B23*B$8</f>
        <v>0</v>
      </c>
      <c r="C27" s="232">
        <f>recette!C23*C$8</f>
        <v>0</v>
      </c>
      <c r="D27" s="232">
        <f>recette!D23*D$8</f>
        <v>0</v>
      </c>
      <c r="E27" s="233"/>
      <c r="F27" s="232">
        <f>recette!F23*F$8</f>
        <v>0</v>
      </c>
      <c r="G27" s="355">
        <f>recette!G23*G$8</f>
        <v>0</v>
      </c>
      <c r="H27" s="232">
        <f>recette!H23*H$8</f>
        <v>0</v>
      </c>
      <c r="I27" s="233"/>
      <c r="J27" s="232">
        <f>recette!J23*J$8</f>
        <v>0</v>
      </c>
      <c r="K27" s="232">
        <f>recette!K23*K$8</f>
        <v>0</v>
      </c>
      <c r="L27" s="232">
        <f>recette!L23*L$8</f>
        <v>0</v>
      </c>
      <c r="M27" s="232">
        <f>recette!M23*M$8</f>
        <v>0</v>
      </c>
      <c r="N27" s="232">
        <f>recette!N23*N$8</f>
        <v>0</v>
      </c>
      <c r="O27" s="233"/>
      <c r="P27" s="232">
        <f>recette!P23*P$8</f>
        <v>0</v>
      </c>
      <c r="Q27" s="233"/>
      <c r="R27" s="232">
        <f>recette!R23*R$8</f>
        <v>0</v>
      </c>
      <c r="S27" s="233"/>
      <c r="T27" s="232">
        <f>recette!T23*T$8</f>
        <v>0</v>
      </c>
      <c r="U27" s="233">
        <f>recette!U23*U$8</f>
        <v>0</v>
      </c>
      <c r="V27" s="232">
        <f>recette!V23*V$8</f>
        <v>0</v>
      </c>
      <c r="W27" s="233"/>
      <c r="X27" s="355">
        <f>recette!X23*X$8</f>
        <v>0</v>
      </c>
      <c r="Y27" s="233"/>
      <c r="Z27" s="355">
        <f>recette!Z23*Z$8</f>
        <v>0</v>
      </c>
      <c r="AA27" s="233"/>
      <c r="AB27" s="232">
        <f>recette!AB23*AB$8</f>
        <v>0</v>
      </c>
      <c r="AC27" s="232"/>
      <c r="AD27" s="232">
        <f>recette!AD23*AD$8</f>
        <v>0</v>
      </c>
      <c r="AE27" s="232"/>
      <c r="AF27" s="232">
        <f>recette!AF23*AF$8</f>
        <v>0</v>
      </c>
      <c r="AG27" s="232"/>
      <c r="AH27" s="232">
        <f>recette!AH23*AH$8</f>
        <v>0</v>
      </c>
      <c r="AK27" s="232">
        <f>recette!AJ23*AK$8</f>
        <v>0</v>
      </c>
      <c r="AL27" s="232"/>
      <c r="AM27" s="232">
        <f>recette!AL23*AM$8</f>
        <v>0</v>
      </c>
      <c r="AN27" s="232">
        <f>recette!AM23*AN$8</f>
        <v>0</v>
      </c>
      <c r="AO27" s="232"/>
      <c r="AP27" s="232"/>
      <c r="AQ27" s="232"/>
      <c r="AR27" s="365"/>
      <c r="AS27"/>
      <c r="AU27" s="323">
        <f t="shared" si="1"/>
        <v>0</v>
      </c>
    </row>
    <row r="28" spans="1:68" s="354" customFormat="1" ht="27.75" customHeight="1">
      <c r="A28" s="349" t="s">
        <v>275</v>
      </c>
      <c r="B28" s="256">
        <f>recette!B24*B$8</f>
        <v>0</v>
      </c>
      <c r="C28" s="257">
        <f>recette!C24*C$8</f>
        <v>0</v>
      </c>
      <c r="D28" s="256">
        <f>recette!D24*D$8</f>
        <v>0</v>
      </c>
      <c r="E28" s="233"/>
      <c r="F28" s="258">
        <f>recette!F24*F$8</f>
        <v>0</v>
      </c>
      <c r="G28" s="356">
        <f>recette!G24*G$8</f>
        <v>0</v>
      </c>
      <c r="H28" s="258">
        <f>recette!H24*H$8</f>
        <v>0</v>
      </c>
      <c r="I28" s="233"/>
      <c r="J28" s="260">
        <f>recette!J24*J$8</f>
        <v>0</v>
      </c>
      <c r="K28" s="350">
        <f>recette!K24*K$8</f>
        <v>0</v>
      </c>
      <c r="L28" s="550">
        <f>recette!L24*L$8</f>
        <v>0</v>
      </c>
      <c r="M28" s="262">
        <f>recette!M24*M$8</f>
        <v>0</v>
      </c>
      <c r="N28" s="263">
        <f>recette!N24*N$8</f>
        <v>0</v>
      </c>
      <c r="O28" s="233"/>
      <c r="P28" s="264">
        <f>recette!P24*P$8</f>
        <v>0</v>
      </c>
      <c r="Q28" s="233"/>
      <c r="R28" s="265">
        <f>recette!R24*R$8</f>
        <v>0</v>
      </c>
      <c r="S28" s="233"/>
      <c r="T28" s="351">
        <f>recette!T24*T$8</f>
        <v>0</v>
      </c>
      <c r="U28" s="233">
        <f>recette!U24*U$8</f>
        <v>0</v>
      </c>
      <c r="V28" s="266">
        <f>recette!V24*V$8</f>
        <v>0</v>
      </c>
      <c r="W28" s="233"/>
      <c r="X28" s="356">
        <f>recette!X24*X$8</f>
        <v>0</v>
      </c>
      <c r="Y28" s="233"/>
      <c r="Z28" s="357">
        <f>recette!Z24*Z$8</f>
        <v>0</v>
      </c>
      <c r="AA28" s="233"/>
      <c r="AB28" s="267">
        <f>recette!AB24*AB$8</f>
        <v>0</v>
      </c>
      <c r="AC28" s="232"/>
      <c r="AD28" s="352">
        <f>recette!AD24*AD$8</f>
        <v>0</v>
      </c>
      <c r="AE28" s="232"/>
      <c r="AF28" s="253">
        <f>recette!AF24*AF$8</f>
        <v>0</v>
      </c>
      <c r="AG28" s="232"/>
      <c r="AH28" s="256">
        <f>recette!AH24*AH$8</f>
        <v>0</v>
      </c>
      <c r="AI28" s="203"/>
      <c r="AJ28" s="203"/>
      <c r="AK28" s="256">
        <f>recette!AJ24*AK$8</f>
        <v>0</v>
      </c>
      <c r="AL28" s="232"/>
      <c r="AM28" s="256">
        <f>recette!AL24*AM$8</f>
        <v>0</v>
      </c>
      <c r="AN28" s="256">
        <f>recette!AM24*AN$8</f>
        <v>0</v>
      </c>
      <c r="AO28" s="237"/>
      <c r="AP28" s="236"/>
      <c r="AQ28" s="366"/>
      <c r="AR28" s="344"/>
      <c r="AS28"/>
      <c r="AT28"/>
      <c r="AU28" s="323">
        <f t="shared" si="1"/>
        <v>0</v>
      </c>
      <c r="AV28" s="203"/>
      <c r="AW28" s="203"/>
      <c r="AX28" s="203"/>
      <c r="AY28" s="203"/>
      <c r="AZ28" s="203"/>
      <c r="BA28" s="203"/>
      <c r="BB28" s="353"/>
      <c r="BC28" s="353"/>
      <c r="BD28" s="353"/>
      <c r="BE28" s="353"/>
      <c r="BF28" s="353"/>
      <c r="BG28" s="353"/>
      <c r="BH28" s="353"/>
      <c r="BI28" s="353"/>
      <c r="BJ28" s="353"/>
      <c r="BK28" s="353"/>
      <c r="BL28" s="353"/>
      <c r="BM28" s="353"/>
      <c r="BN28" s="353"/>
      <c r="BO28" s="353"/>
      <c r="BP28" s="353"/>
    </row>
    <row r="29" spans="1:68" s="203" customFormat="1" ht="27.75" customHeight="1">
      <c r="A29" s="180" t="s">
        <v>229</v>
      </c>
      <c r="B29" s="232">
        <f>recette!B25*B$8</f>
        <v>0</v>
      </c>
      <c r="C29" s="232">
        <f>recette!C25*C$8</f>
        <v>0</v>
      </c>
      <c r="D29" s="232">
        <f>recette!D25*D$8</f>
        <v>0</v>
      </c>
      <c r="E29" s="233"/>
      <c r="F29" s="232">
        <f>recette!F25*F$8</f>
        <v>0</v>
      </c>
      <c r="G29" s="355">
        <f>recette!G25*G$8</f>
        <v>0</v>
      </c>
      <c r="H29" s="232">
        <f>recette!H25*H$8</f>
        <v>0</v>
      </c>
      <c r="I29" s="233"/>
      <c r="J29" s="232">
        <f>recette!J25*J$8</f>
        <v>0</v>
      </c>
      <c r="K29" s="232">
        <f>recette!K25*K$8</f>
        <v>0</v>
      </c>
      <c r="L29" s="232">
        <f>recette!L25*L$8</f>
        <v>0</v>
      </c>
      <c r="M29" s="232">
        <f>recette!M25*M$8</f>
        <v>0</v>
      </c>
      <c r="N29" s="232">
        <f>recette!N25*N$8</f>
        <v>0</v>
      </c>
      <c r="O29" s="233"/>
      <c r="P29" s="232">
        <f>recette!P25*P$8</f>
        <v>0</v>
      </c>
      <c r="Q29" s="233"/>
      <c r="R29" s="232">
        <f>recette!R25*R$8</f>
        <v>0</v>
      </c>
      <c r="S29" s="233"/>
      <c r="T29" s="232">
        <f>recette!T25*T$8</f>
        <v>0</v>
      </c>
      <c r="U29" s="233">
        <f>recette!U25*U$8</f>
        <v>0</v>
      </c>
      <c r="V29" s="232">
        <f>recette!V25*V$8</f>
        <v>0</v>
      </c>
      <c r="W29" s="233"/>
      <c r="X29" s="355">
        <f>recette!X25*X$8</f>
        <v>0</v>
      </c>
      <c r="Y29" s="233"/>
      <c r="Z29" s="355">
        <f>recette!Z25*Z$8</f>
        <v>0</v>
      </c>
      <c r="AA29" s="233"/>
      <c r="AB29" s="232">
        <f>recette!AB25*AB$8</f>
        <v>0</v>
      </c>
      <c r="AC29" s="232"/>
      <c r="AD29" s="232">
        <f>recette!AD25*AD$8</f>
        <v>0</v>
      </c>
      <c r="AE29" s="232"/>
      <c r="AF29" s="232">
        <f>recette!AF25*AF$8</f>
        <v>0</v>
      </c>
      <c r="AG29" s="232"/>
      <c r="AH29" s="232">
        <f>recette!AH25*AH$8</f>
        <v>0</v>
      </c>
      <c r="AK29" s="232">
        <f>recette!AJ25*AK$8</f>
        <v>0</v>
      </c>
      <c r="AL29" s="232"/>
      <c r="AM29" s="232">
        <f>recette!AL25*AM$8</f>
        <v>0</v>
      </c>
      <c r="AN29" s="232">
        <f>recette!AM25*AN$8</f>
        <v>0</v>
      </c>
      <c r="AO29" s="232"/>
      <c r="AP29" s="232">
        <f>recette!AO25*AP$8</f>
        <v>0</v>
      </c>
      <c r="AQ29" s="232">
        <f>recette!AP25*AQ$8</f>
        <v>0</v>
      </c>
      <c r="AR29" s="365"/>
      <c r="AS29"/>
      <c r="AU29" s="323">
        <f t="shared" si="1"/>
        <v>0</v>
      </c>
    </row>
    <row r="30" spans="1:68" s="354" customFormat="1" ht="27.75" customHeight="1">
      <c r="A30" s="349" t="s">
        <v>276</v>
      </c>
      <c r="B30" s="256">
        <f>recette!B26*B$8</f>
        <v>0</v>
      </c>
      <c r="C30" s="257">
        <f>recette!C26*C$8</f>
        <v>0</v>
      </c>
      <c r="D30" s="256">
        <f>recette!D26*D$8</f>
        <v>0</v>
      </c>
      <c r="E30" s="233"/>
      <c r="F30" s="258">
        <f>recette!F26*F$8</f>
        <v>0</v>
      </c>
      <c r="G30" s="356">
        <f>recette!G26*G$8</f>
        <v>0</v>
      </c>
      <c r="H30" s="258">
        <f>recette!H26*H$8</f>
        <v>0</v>
      </c>
      <c r="I30" s="233"/>
      <c r="J30" s="260">
        <f>recette!J26*J$8</f>
        <v>0</v>
      </c>
      <c r="K30" s="350">
        <f>recette!K26*K$8</f>
        <v>0</v>
      </c>
      <c r="L30" s="550">
        <f>recette!L26*L$8</f>
        <v>0</v>
      </c>
      <c r="M30" s="262">
        <f>recette!M26*M$8</f>
        <v>0</v>
      </c>
      <c r="N30" s="263">
        <f>recette!N26*N$8</f>
        <v>0</v>
      </c>
      <c r="O30" s="233"/>
      <c r="P30" s="264">
        <f>recette!P26*P$8</f>
        <v>0</v>
      </c>
      <c r="Q30" s="233"/>
      <c r="R30" s="265">
        <f>recette!R26*R$8</f>
        <v>0</v>
      </c>
      <c r="S30" s="233"/>
      <c r="T30" s="351">
        <f>recette!T26*T$8</f>
        <v>0</v>
      </c>
      <c r="U30" s="233">
        <f>recette!U26*U$8</f>
        <v>0</v>
      </c>
      <c r="V30" s="266">
        <f>recette!V26*V$8</f>
        <v>0</v>
      </c>
      <c r="W30" s="233"/>
      <c r="X30" s="356">
        <f>recette!X29*X$8</f>
        <v>0</v>
      </c>
      <c r="Y30" s="233"/>
      <c r="Z30" s="357">
        <f>recette!Z29*Z$8</f>
        <v>0</v>
      </c>
      <c r="AA30" s="233"/>
      <c r="AB30" s="267">
        <f>recette!AB26*AB$8</f>
        <v>0</v>
      </c>
      <c r="AC30" s="232"/>
      <c r="AD30" s="352">
        <f>recette!AD26*AD$8</f>
        <v>0</v>
      </c>
      <c r="AE30" s="232"/>
      <c r="AF30" s="253">
        <f>recette!AF26*AF$8</f>
        <v>0</v>
      </c>
      <c r="AG30" s="232"/>
      <c r="AH30" s="256">
        <f>recette!AH26*AH$8</f>
        <v>0</v>
      </c>
      <c r="AI30" s="203"/>
      <c r="AJ30" s="203"/>
      <c r="AK30" s="256">
        <f>recette!AJ26*AK$8</f>
        <v>0</v>
      </c>
      <c r="AL30" s="232"/>
      <c r="AM30" s="256">
        <f>recette!AL29*AM$8</f>
        <v>0</v>
      </c>
      <c r="AN30" s="256">
        <f>recette!AM29*AN$8</f>
        <v>0</v>
      </c>
      <c r="AO30" s="237">
        <f>recette!AN29*AO$8</f>
        <v>0</v>
      </c>
      <c r="AP30" s="236"/>
      <c r="AQ30" s="366"/>
      <c r="AR30" s="344"/>
      <c r="AS30">
        <f>50/1.918</f>
        <v>26.068821689259646</v>
      </c>
      <c r="AT30"/>
      <c r="AU30" s="323">
        <f t="shared" si="1"/>
        <v>0</v>
      </c>
      <c r="AV30" s="203"/>
      <c r="AW30" s="203"/>
      <c r="AX30" s="203"/>
      <c r="AY30" s="203"/>
      <c r="AZ30" s="203"/>
      <c r="BA30" s="203"/>
      <c r="BB30" s="353"/>
      <c r="BC30" s="353"/>
      <c r="BD30" s="353"/>
      <c r="BE30" s="353"/>
      <c r="BF30" s="353"/>
      <c r="BG30" s="353"/>
      <c r="BH30" s="353"/>
      <c r="BI30" s="353"/>
      <c r="BJ30" s="353"/>
      <c r="BK30" s="353"/>
      <c r="BL30" s="353"/>
      <c r="BM30" s="353"/>
      <c r="BN30" s="353"/>
      <c r="BO30" s="353"/>
      <c r="BP30" s="353"/>
    </row>
    <row r="31" spans="1:68" s="354" customFormat="1" ht="27.75" customHeight="1">
      <c r="A31" s="349" t="s">
        <v>277</v>
      </c>
      <c r="B31" s="256"/>
      <c r="C31" s="257"/>
      <c r="D31" s="256"/>
      <c r="E31" s="233"/>
      <c r="F31" s="258"/>
      <c r="G31" s="356"/>
      <c r="H31" s="258"/>
      <c r="I31" s="233"/>
      <c r="J31" s="260"/>
      <c r="K31" s="350"/>
      <c r="L31" s="550"/>
      <c r="M31" s="262"/>
      <c r="N31" s="263"/>
      <c r="O31" s="233"/>
      <c r="P31" s="264"/>
      <c r="Q31" s="233"/>
      <c r="R31" s="265"/>
      <c r="S31" s="233"/>
      <c r="T31" s="351"/>
      <c r="U31" s="233"/>
      <c r="V31" s="266"/>
      <c r="W31" s="233"/>
      <c r="X31" s="356"/>
      <c r="Y31" s="233"/>
      <c r="Z31" s="357"/>
      <c r="AA31" s="233"/>
      <c r="AB31" s="267"/>
      <c r="AC31" s="232"/>
      <c r="AD31" s="352"/>
      <c r="AE31" s="232"/>
      <c r="AF31" s="253"/>
      <c r="AG31" s="232"/>
      <c r="AH31" s="256"/>
      <c r="AI31" s="203"/>
      <c r="AJ31" s="203"/>
      <c r="AK31" s="256"/>
      <c r="AL31" s="232"/>
      <c r="AM31" s="256">
        <f>recette!AL26*AM$8</f>
        <v>0</v>
      </c>
      <c r="AN31" s="256">
        <f>recette!AM26*AN$8</f>
        <v>0</v>
      </c>
      <c r="AO31" s="232"/>
      <c r="AP31" s="232"/>
      <c r="AQ31" s="232"/>
      <c r="AR31" s="344"/>
      <c r="AS31"/>
      <c r="AT31"/>
      <c r="AU31" s="323"/>
      <c r="AV31" s="203"/>
      <c r="AW31" s="203"/>
      <c r="AX31" s="203"/>
      <c r="AY31" s="203"/>
      <c r="AZ31" s="203"/>
      <c r="BA31" s="203"/>
      <c r="BB31" s="353"/>
      <c r="BC31" s="353"/>
      <c r="BD31" s="353"/>
      <c r="BE31" s="353"/>
      <c r="BF31" s="353"/>
      <c r="BG31" s="353"/>
      <c r="BH31" s="353"/>
      <c r="BI31" s="353"/>
      <c r="BJ31" s="353"/>
      <c r="BK31" s="353"/>
      <c r="BL31" s="353"/>
      <c r="BM31" s="353"/>
      <c r="BN31" s="353"/>
      <c r="BO31" s="353"/>
      <c r="BP31" s="353"/>
    </row>
    <row r="32" spans="1:68" s="354" customFormat="1" ht="27.75" customHeight="1">
      <c r="A32" s="349" t="s">
        <v>278</v>
      </c>
      <c r="B32" s="256"/>
      <c r="C32" s="257"/>
      <c r="D32" s="256"/>
      <c r="E32" s="233"/>
      <c r="F32" s="258"/>
      <c r="G32" s="356"/>
      <c r="H32" s="258"/>
      <c r="I32" s="233"/>
      <c r="J32" s="260"/>
      <c r="K32" s="350"/>
      <c r="L32" s="550"/>
      <c r="M32" s="262"/>
      <c r="N32" s="263"/>
      <c r="O32" s="233"/>
      <c r="P32" s="264"/>
      <c r="Q32" s="233"/>
      <c r="R32" s="265"/>
      <c r="S32" s="233"/>
      <c r="T32" s="351"/>
      <c r="U32" s="233"/>
      <c r="V32" s="266"/>
      <c r="W32" s="233"/>
      <c r="X32" s="356"/>
      <c r="Y32" s="233"/>
      <c r="Z32" s="357"/>
      <c r="AA32" s="233"/>
      <c r="AB32" s="267"/>
      <c r="AC32" s="232"/>
      <c r="AD32" s="352"/>
      <c r="AE32" s="232"/>
      <c r="AF32" s="253"/>
      <c r="AG32" s="232"/>
      <c r="AH32" s="256"/>
      <c r="AI32" s="203"/>
      <c r="AJ32" s="203"/>
      <c r="AK32" s="256"/>
      <c r="AL32" s="232"/>
      <c r="AM32" s="256">
        <f>recette!AL27*AM$8</f>
        <v>0</v>
      </c>
      <c r="AN32" s="256">
        <f>recette!AM27*AN$8</f>
        <v>0</v>
      </c>
      <c r="AO32" s="237"/>
      <c r="AP32" s="236"/>
      <c r="AQ32" s="366"/>
      <c r="AR32" s="344"/>
      <c r="AS32"/>
      <c r="AT32"/>
      <c r="AU32" s="323"/>
      <c r="AV32" s="203"/>
      <c r="AW32" s="203"/>
      <c r="AX32" s="203"/>
      <c r="AY32" s="203"/>
      <c r="AZ32" s="203"/>
      <c r="BA32" s="203"/>
      <c r="BB32" s="353"/>
      <c r="BC32" s="353"/>
      <c r="BD32" s="353"/>
      <c r="BE32" s="353"/>
      <c r="BF32" s="353"/>
      <c r="BG32" s="353"/>
      <c r="BH32" s="353"/>
      <c r="BI32" s="353"/>
      <c r="BJ32" s="353"/>
      <c r="BK32" s="353"/>
      <c r="BL32" s="353"/>
      <c r="BM32" s="353"/>
      <c r="BN32" s="353"/>
      <c r="BO32" s="353"/>
      <c r="BP32" s="353"/>
    </row>
    <row r="33" spans="1:68" s="203" customFormat="1" ht="27.75" customHeight="1">
      <c r="A33" s="180" t="s">
        <v>279</v>
      </c>
      <c r="B33" s="232">
        <f>recette!B28*B$8</f>
        <v>0</v>
      </c>
      <c r="C33" s="232">
        <f>recette!C28*C$8</f>
        <v>0</v>
      </c>
      <c r="D33" s="232">
        <f>recette!D28*D$8</f>
        <v>0</v>
      </c>
      <c r="E33" s="233"/>
      <c r="F33" s="232">
        <f>recette!F28*F$8</f>
        <v>0</v>
      </c>
      <c r="G33" s="355">
        <f>recette!G28*G$8</f>
        <v>0</v>
      </c>
      <c r="H33" s="232">
        <f>recette!H28*H$8</f>
        <v>0</v>
      </c>
      <c r="I33" s="233"/>
      <c r="J33" s="232">
        <f>recette!J28*J$8</f>
        <v>0</v>
      </c>
      <c r="K33" s="232">
        <f>recette!K28*K$8</f>
        <v>0</v>
      </c>
      <c r="L33" s="232">
        <f>recette!L28*L$8</f>
        <v>0</v>
      </c>
      <c r="M33" s="232">
        <f>recette!M28*M$8</f>
        <v>0</v>
      </c>
      <c r="N33" s="232">
        <f>recette!N28*N$8</f>
        <v>0</v>
      </c>
      <c r="O33" s="233"/>
      <c r="P33" s="232">
        <f>recette!P28*P$8</f>
        <v>0</v>
      </c>
      <c r="Q33" s="233"/>
      <c r="R33" s="232">
        <f>recette!R28*R$8</f>
        <v>0</v>
      </c>
      <c r="S33" s="233"/>
      <c r="T33" s="232">
        <f>recette!T28*T$8</f>
        <v>0</v>
      </c>
      <c r="U33" s="233">
        <f>recette!U28*U$8</f>
        <v>0</v>
      </c>
      <c r="V33" s="232">
        <f>recette!V28*V$8</f>
        <v>0</v>
      </c>
      <c r="W33" s="233"/>
      <c r="X33" s="355">
        <f>recette!X28*X$8</f>
        <v>0</v>
      </c>
      <c r="Y33" s="233"/>
      <c r="Z33" s="355">
        <f>recette!Z28*Z$8</f>
        <v>0</v>
      </c>
      <c r="AA33" s="233"/>
      <c r="AB33" s="232">
        <f>recette!AB28*AB$8</f>
        <v>0</v>
      </c>
      <c r="AC33" s="232"/>
      <c r="AD33" s="232">
        <f>recette!AD28*AD$8</f>
        <v>0</v>
      </c>
      <c r="AE33" s="232"/>
      <c r="AF33" s="232">
        <f>recette!AF28*AF$8</f>
        <v>0</v>
      </c>
      <c r="AG33" s="232"/>
      <c r="AH33" s="232">
        <f>recette!AH28*AH$8</f>
        <v>0</v>
      </c>
      <c r="AK33" s="232">
        <f>recette!AJ28*AK$8</f>
        <v>0</v>
      </c>
      <c r="AL33" s="232"/>
      <c r="AM33" s="232">
        <f>recette!AL28*AM$8</f>
        <v>0</v>
      </c>
      <c r="AN33" s="232">
        <f>recette!AM28*AN$8</f>
        <v>0</v>
      </c>
      <c r="AO33" s="232"/>
      <c r="AP33" s="232"/>
      <c r="AQ33" s="232"/>
      <c r="AR33" s="365"/>
      <c r="AS33">
        <f>356/12.222</f>
        <v>29.127802323678612</v>
      </c>
      <c r="AU33" s="323">
        <f t="shared" ref="AU33:AU39" si="2">SUM(B33:AK33)</f>
        <v>0</v>
      </c>
    </row>
    <row r="34" spans="1:68" s="354" customFormat="1" ht="27.75" customHeight="1">
      <c r="A34" s="372" t="s">
        <v>394</v>
      </c>
      <c r="B34" s="256">
        <f>recette!B30*B$8</f>
        <v>0</v>
      </c>
      <c r="C34" s="257">
        <f>recette!C30*C$8</f>
        <v>0</v>
      </c>
      <c r="D34" s="256">
        <f>recette!D30*D$8</f>
        <v>0</v>
      </c>
      <c r="E34" s="233"/>
      <c r="F34" s="258">
        <f>recette!F30*F$8</f>
        <v>0</v>
      </c>
      <c r="G34" s="356">
        <f>recette!G30*G$8</f>
        <v>0</v>
      </c>
      <c r="H34" s="258">
        <f>recette!H30*H$8</f>
        <v>0</v>
      </c>
      <c r="I34" s="233"/>
      <c r="J34" s="260">
        <f>recette!J30*J$8</f>
        <v>0</v>
      </c>
      <c r="K34" s="350">
        <f>recette!K30*K$8</f>
        <v>0</v>
      </c>
      <c r="L34" s="550">
        <f>recette!L30*L$8</f>
        <v>0</v>
      </c>
      <c r="M34" s="262">
        <f>recette!M30*M$8</f>
        <v>0</v>
      </c>
      <c r="N34" s="263">
        <f>recette!N30*N$8</f>
        <v>0</v>
      </c>
      <c r="O34" s="233"/>
      <c r="P34" s="264">
        <f>recette!P30*P$8</f>
        <v>0</v>
      </c>
      <c r="Q34" s="233"/>
      <c r="R34" s="265">
        <f>recette!R30*R$8</f>
        <v>0</v>
      </c>
      <c r="S34" s="233"/>
      <c r="T34" s="351">
        <f>recette!T30*T$8</f>
        <v>0</v>
      </c>
      <c r="U34" s="233">
        <f>recette!U30*U$8</f>
        <v>0</v>
      </c>
      <c r="V34" s="266">
        <f>recette!V30*V$8</f>
        <v>0</v>
      </c>
      <c r="W34" s="233"/>
      <c r="X34" s="356">
        <f>recette!X30*X$8</f>
        <v>0</v>
      </c>
      <c r="Y34" s="233"/>
      <c r="Z34" s="357">
        <f>recette!Z30*Z$8</f>
        <v>0</v>
      </c>
      <c r="AA34" s="233"/>
      <c r="AB34" s="267">
        <f>recette!AB30*AB$8</f>
        <v>0</v>
      </c>
      <c r="AC34" s="232"/>
      <c r="AD34" s="352">
        <f>recette!AD30*AD$8</f>
        <v>0</v>
      </c>
      <c r="AE34" s="232"/>
      <c r="AF34" s="253">
        <f>recette!AF30*AF$8</f>
        <v>0</v>
      </c>
      <c r="AG34" s="232"/>
      <c r="AH34" s="256">
        <f>recette!AH30*AH$8</f>
        <v>0</v>
      </c>
      <c r="AI34" s="203"/>
      <c r="AJ34" s="203"/>
      <c r="AK34" s="232">
        <f>recette!AJ30*AK$8</f>
        <v>0</v>
      </c>
      <c r="AL34" s="232"/>
      <c r="AM34" s="232">
        <f>recette!AL30*AM$8</f>
        <v>0</v>
      </c>
      <c r="AN34" s="232">
        <f>recette!AM30*AN$8</f>
        <v>0</v>
      </c>
      <c r="AO34" s="237"/>
      <c r="AP34" s="236">
        <f>recette!AO30*AP$8</f>
        <v>0</v>
      </c>
      <c r="AQ34" s="366">
        <f>recette!AP30*AQ$8</f>
        <v>0</v>
      </c>
      <c r="AR34" s="344"/>
      <c r="AS34"/>
      <c r="AT34"/>
      <c r="AU34" s="323">
        <f t="shared" si="2"/>
        <v>0</v>
      </c>
      <c r="AV34" s="203"/>
      <c r="AW34" s="203"/>
      <c r="AX34" s="203"/>
      <c r="AY34" s="203"/>
      <c r="AZ34" s="203"/>
      <c r="BA34" s="203"/>
      <c r="BB34" s="353"/>
      <c r="BC34" s="353"/>
      <c r="BD34" s="353"/>
      <c r="BE34" s="353"/>
      <c r="BF34" s="353"/>
      <c r="BG34" s="353"/>
      <c r="BH34" s="353"/>
      <c r="BI34" s="353"/>
      <c r="BJ34" s="353"/>
      <c r="BK34" s="353"/>
      <c r="BL34" s="353"/>
      <c r="BM34" s="353"/>
      <c r="BN34" s="353"/>
      <c r="BO34" s="353"/>
      <c r="BP34" s="353"/>
    </row>
    <row r="35" spans="1:68" s="353" customFormat="1" ht="27.75" customHeight="1">
      <c r="A35" s="286" t="s">
        <v>236</v>
      </c>
      <c r="B35" s="232"/>
      <c r="C35" s="232"/>
      <c r="D35" s="232"/>
      <c r="E35" s="233"/>
      <c r="F35" s="232"/>
      <c r="G35" s="358"/>
      <c r="H35" s="232"/>
      <c r="I35" s="233"/>
      <c r="J35" s="232"/>
      <c r="K35" s="232"/>
      <c r="L35" s="232"/>
      <c r="M35" s="232"/>
      <c r="N35" s="232"/>
      <c r="O35" s="233"/>
      <c r="P35" s="232"/>
      <c r="Q35" s="233"/>
      <c r="R35" s="259"/>
      <c r="S35" s="233"/>
      <c r="T35" s="232"/>
      <c r="U35" s="233"/>
      <c r="V35" s="232"/>
      <c r="W35" s="233"/>
      <c r="X35" s="358"/>
      <c r="Y35" s="233"/>
      <c r="Z35" s="358">
        <f>recette!Z31*Z$8</f>
        <v>0</v>
      </c>
      <c r="AA35" s="233"/>
      <c r="AB35" s="232"/>
      <c r="AC35" s="232"/>
      <c r="AD35" s="232"/>
      <c r="AE35" s="232"/>
      <c r="AF35" s="232">
        <f>recette!AF31*AF$8</f>
        <v>0</v>
      </c>
      <c r="AG35" s="232"/>
      <c r="AH35" s="232"/>
      <c r="AI35" s="203"/>
      <c r="AJ35" s="203"/>
      <c r="AK35" s="232">
        <v>0</v>
      </c>
      <c r="AL35" s="232"/>
      <c r="AM35" s="232">
        <v>0</v>
      </c>
      <c r="AN35" s="232">
        <v>0</v>
      </c>
      <c r="AO35" s="232"/>
      <c r="AP35" s="232"/>
      <c r="AQ35" s="232"/>
      <c r="AR35" s="344"/>
      <c r="AS35"/>
      <c r="AT35"/>
      <c r="AU35" s="323">
        <f t="shared" si="2"/>
        <v>0</v>
      </c>
      <c r="AV35" s="203"/>
      <c r="AW35" s="203"/>
      <c r="AX35" s="203"/>
      <c r="AY35" s="203"/>
      <c r="AZ35" s="203"/>
      <c r="BA35" s="203"/>
    </row>
    <row r="36" spans="1:68" s="354" customFormat="1" ht="27.75" customHeight="1">
      <c r="A36" s="349" t="s">
        <v>238</v>
      </c>
      <c r="B36" s="256"/>
      <c r="C36" s="257"/>
      <c r="D36" s="256"/>
      <c r="E36" s="233"/>
      <c r="F36" s="258"/>
      <c r="G36" s="356"/>
      <c r="H36" s="258"/>
      <c r="I36" s="233"/>
      <c r="J36" s="260"/>
      <c r="K36" s="350"/>
      <c r="L36" s="550"/>
      <c r="M36" s="262"/>
      <c r="N36" s="373">
        <f>recette!N32*N$8</f>
        <v>0</v>
      </c>
      <c r="O36" s="233"/>
      <c r="P36" s="264"/>
      <c r="Q36" s="233"/>
      <c r="R36" s="265"/>
      <c r="S36" s="233"/>
      <c r="T36" s="351"/>
      <c r="U36" s="233"/>
      <c r="V36" s="266"/>
      <c r="W36" s="233"/>
      <c r="X36" s="356"/>
      <c r="Y36" s="233"/>
      <c r="Z36" s="357">
        <f>recette!Z32*Z$8</f>
        <v>0</v>
      </c>
      <c r="AA36" s="233"/>
      <c r="AB36" s="267"/>
      <c r="AC36" s="232"/>
      <c r="AD36" s="352"/>
      <c r="AE36" s="232"/>
      <c r="AF36" s="253">
        <f>recette!AF32*AF$8</f>
        <v>0</v>
      </c>
      <c r="AG36" s="232"/>
      <c r="AH36" s="256"/>
      <c r="AI36" s="203"/>
      <c r="AJ36" s="203"/>
      <c r="AK36" s="232">
        <v>0</v>
      </c>
      <c r="AL36" s="232"/>
      <c r="AM36" s="232">
        <v>0</v>
      </c>
      <c r="AN36" s="232">
        <v>0</v>
      </c>
      <c r="AO36" s="237"/>
      <c r="AP36" s="236"/>
      <c r="AQ36" s="366"/>
      <c r="AR36" s="344"/>
      <c r="AS36"/>
      <c r="AT36"/>
      <c r="AU36" s="323">
        <f t="shared" si="2"/>
        <v>0</v>
      </c>
      <c r="AV36" s="203"/>
      <c r="AW36" s="203"/>
      <c r="AX36" s="203"/>
      <c r="AY36" s="203"/>
      <c r="AZ36" s="203"/>
      <c r="BA36" s="203"/>
      <c r="BB36" s="353"/>
      <c r="BC36" s="353"/>
      <c r="BD36" s="353"/>
      <c r="BE36" s="353"/>
      <c r="BF36" s="353"/>
      <c r="BG36" s="353"/>
      <c r="BH36" s="353"/>
      <c r="BI36" s="353"/>
      <c r="BJ36" s="353"/>
      <c r="BK36" s="353"/>
      <c r="BL36" s="353"/>
      <c r="BM36" s="353"/>
      <c r="BN36" s="353"/>
      <c r="BO36" s="353"/>
      <c r="BP36" s="353"/>
    </row>
    <row r="37" spans="1:68" s="375" customFormat="1" ht="27.75" customHeight="1">
      <c r="A37" s="349" t="s">
        <v>195</v>
      </c>
      <c r="B37" s="256"/>
      <c r="C37" s="257"/>
      <c r="D37" s="256"/>
      <c r="E37" s="233"/>
      <c r="F37" s="258"/>
      <c r="G37" s="374"/>
      <c r="H37" s="258"/>
      <c r="I37" s="233"/>
      <c r="J37" s="260"/>
      <c r="K37" s="350"/>
      <c r="L37" s="550"/>
      <c r="M37" s="262"/>
      <c r="N37" s="373">
        <f>recette!N33*N$8</f>
        <v>0</v>
      </c>
      <c r="O37" s="233"/>
      <c r="P37" s="264"/>
      <c r="Q37" s="233"/>
      <c r="R37" s="265"/>
      <c r="S37" s="233"/>
      <c r="T37" s="351"/>
      <c r="U37" s="233"/>
      <c r="V37" s="266"/>
      <c r="W37" s="233"/>
      <c r="X37" s="374"/>
      <c r="Y37" s="233"/>
      <c r="Z37" s="357">
        <f>recette!Z33*Z$8</f>
        <v>0</v>
      </c>
      <c r="AA37" s="233"/>
      <c r="AB37" s="267"/>
      <c r="AC37" s="232"/>
      <c r="AD37" s="352"/>
      <c r="AE37" s="232"/>
      <c r="AF37" s="253"/>
      <c r="AG37" s="232"/>
      <c r="AH37" s="256"/>
      <c r="AI37" s="203"/>
      <c r="AJ37" s="203"/>
      <c r="AK37" s="232">
        <f>recette!AJ33*AK$8</f>
        <v>0</v>
      </c>
      <c r="AL37" s="232"/>
      <c r="AM37" s="232">
        <f>recette!AL33*AM$8</f>
        <v>0</v>
      </c>
      <c r="AN37" s="232">
        <f>recette!AM33*AN$8</f>
        <v>0</v>
      </c>
      <c r="AO37" s="232"/>
      <c r="AP37" s="232"/>
      <c r="AQ37" s="232"/>
      <c r="AR37" s="344"/>
      <c r="AS37"/>
      <c r="AT37"/>
      <c r="AU37" s="323">
        <f t="shared" si="2"/>
        <v>0</v>
      </c>
      <c r="AV37" s="203"/>
      <c r="AW37" s="203"/>
      <c r="AX37" s="203"/>
      <c r="AY37" s="203"/>
      <c r="AZ37" s="203"/>
      <c r="BA37" s="203"/>
      <c r="BB37" s="203"/>
      <c r="BC37" s="203"/>
      <c r="BD37" s="203"/>
      <c r="BE37" s="203"/>
      <c r="BF37" s="203"/>
      <c r="BG37" s="203"/>
      <c r="BH37" s="203"/>
      <c r="BI37" s="203"/>
      <c r="BJ37" s="203"/>
      <c r="BK37" s="203"/>
      <c r="BL37" s="203"/>
      <c r="BM37" s="203"/>
      <c r="BN37" s="203"/>
      <c r="BO37" s="203"/>
      <c r="BP37" s="203"/>
    </row>
    <row r="38" spans="1:68" s="375" customFormat="1" ht="27.75" customHeight="1">
      <c r="A38" s="349" t="s">
        <v>196</v>
      </c>
      <c r="B38" s="256"/>
      <c r="C38" s="257"/>
      <c r="D38" s="256"/>
      <c r="E38" s="233"/>
      <c r="F38" s="258"/>
      <c r="G38" s="374"/>
      <c r="H38" s="258"/>
      <c r="I38" s="233"/>
      <c r="J38" s="260"/>
      <c r="K38" s="350"/>
      <c r="L38" s="550"/>
      <c r="M38" s="262"/>
      <c r="N38" s="373">
        <f>recette!N34*N$8</f>
        <v>0</v>
      </c>
      <c r="O38" s="233"/>
      <c r="P38" s="264"/>
      <c r="Q38" s="233"/>
      <c r="R38" s="265"/>
      <c r="S38" s="233"/>
      <c r="T38" s="351"/>
      <c r="U38" s="233"/>
      <c r="V38" s="266"/>
      <c r="W38" s="233"/>
      <c r="X38" s="374"/>
      <c r="Y38" s="233"/>
      <c r="Z38" s="357">
        <f>recette!Z34*Z$8</f>
        <v>0</v>
      </c>
      <c r="AA38" s="233"/>
      <c r="AB38" s="267"/>
      <c r="AC38" s="232"/>
      <c r="AD38" s="352"/>
      <c r="AE38" s="232"/>
      <c r="AF38" s="253"/>
      <c r="AG38" s="232"/>
      <c r="AH38" s="256"/>
      <c r="AI38" s="203"/>
      <c r="AJ38" s="203"/>
      <c r="AK38" s="232">
        <f>recette!AJ34*AK$8</f>
        <v>0</v>
      </c>
      <c r="AL38" s="232"/>
      <c r="AM38" s="232">
        <f>recette!AL34*AM$8</f>
        <v>0</v>
      </c>
      <c r="AN38" s="232">
        <f>recette!AM34*AN$8</f>
        <v>0</v>
      </c>
      <c r="AO38" s="237"/>
      <c r="AP38" s="236"/>
      <c r="AQ38" s="366"/>
      <c r="AR38" s="344"/>
      <c r="AS38"/>
      <c r="AT38"/>
      <c r="AU38" s="323">
        <f t="shared" si="2"/>
        <v>0</v>
      </c>
      <c r="AV38" s="203"/>
      <c r="AW38" s="203"/>
      <c r="AX38" s="203"/>
      <c r="AY38" s="203"/>
      <c r="AZ38" s="203"/>
      <c r="BA38" s="203"/>
      <c r="BB38" s="203"/>
      <c r="BC38" s="203"/>
      <c r="BD38" s="203"/>
      <c r="BE38" s="203"/>
      <c r="BF38" s="203"/>
      <c r="BG38" s="203"/>
      <c r="BH38" s="203"/>
      <c r="BI38" s="203"/>
      <c r="BJ38" s="203"/>
      <c r="BK38" s="203"/>
      <c r="BL38" s="203"/>
      <c r="BM38" s="203"/>
      <c r="BN38" s="203"/>
      <c r="BO38" s="203"/>
      <c r="BP38" s="203"/>
    </row>
    <row r="39" spans="1:68" s="375" customFormat="1" ht="27.75" customHeight="1">
      <c r="A39" s="349" t="s">
        <v>102</v>
      </c>
      <c r="B39" s="256"/>
      <c r="C39" s="257"/>
      <c r="D39" s="256"/>
      <c r="E39" s="233"/>
      <c r="F39" s="258"/>
      <c r="G39" s="374"/>
      <c r="H39" s="258"/>
      <c r="I39" s="233"/>
      <c r="J39" s="260"/>
      <c r="K39" s="350"/>
      <c r="L39" s="550"/>
      <c r="M39" s="262"/>
      <c r="N39" s="373">
        <f>recette!N35*N$8</f>
        <v>0</v>
      </c>
      <c r="O39" s="233"/>
      <c r="P39" s="264"/>
      <c r="Q39" s="233"/>
      <c r="R39" s="265"/>
      <c r="S39" s="233"/>
      <c r="T39" s="351"/>
      <c r="U39" s="233"/>
      <c r="V39" s="266"/>
      <c r="W39" s="233"/>
      <c r="X39" s="374"/>
      <c r="Y39" s="233"/>
      <c r="Z39" s="357">
        <f>recette!Z35*Z$8</f>
        <v>0</v>
      </c>
      <c r="AA39" s="233"/>
      <c r="AB39" s="267"/>
      <c r="AC39" s="232"/>
      <c r="AD39" s="352"/>
      <c r="AE39" s="232"/>
      <c r="AF39" s="253"/>
      <c r="AG39" s="232"/>
      <c r="AH39" s="256"/>
      <c r="AI39" s="203"/>
      <c r="AJ39" s="203"/>
      <c r="AK39" s="232">
        <f>recette!AJ35*AK$8</f>
        <v>0</v>
      </c>
      <c r="AL39" s="232"/>
      <c r="AM39" s="232">
        <f>recette!AL35*AM$8</f>
        <v>0</v>
      </c>
      <c r="AN39" s="232">
        <f>recette!AM35*AN$8</f>
        <v>0</v>
      </c>
      <c r="AO39" s="232"/>
      <c r="AP39" s="232"/>
      <c r="AQ39" s="232"/>
      <c r="AR39" s="344"/>
      <c r="AS39"/>
      <c r="AT39"/>
      <c r="AU39" s="323">
        <f t="shared" si="2"/>
        <v>0</v>
      </c>
      <c r="AV39" s="203"/>
      <c r="AW39" s="203"/>
      <c r="AX39" s="203"/>
      <c r="AY39" s="203"/>
      <c r="AZ39" s="203"/>
      <c r="BA39" s="203"/>
      <c r="BB39" s="203"/>
      <c r="BC39" s="203"/>
      <c r="BD39" s="203"/>
      <c r="BE39" s="203"/>
      <c r="BF39" s="203"/>
      <c r="BG39" s="203"/>
      <c r="BH39" s="203"/>
      <c r="BI39" s="203"/>
      <c r="BJ39" s="203"/>
      <c r="BK39" s="203"/>
      <c r="BL39" s="203"/>
      <c r="BM39" s="203"/>
      <c r="BN39" s="203"/>
      <c r="BO39" s="203"/>
      <c r="BP39" s="203"/>
    </row>
    <row r="40" spans="1:68" s="375" customFormat="1" ht="27.75" customHeight="1">
      <c r="A40" s="349" t="s">
        <v>240</v>
      </c>
      <c r="B40" s="256"/>
      <c r="C40" s="257"/>
      <c r="D40" s="256"/>
      <c r="E40" s="233"/>
      <c r="F40" s="258"/>
      <c r="G40" s="374"/>
      <c r="H40" s="258"/>
      <c r="I40" s="233"/>
      <c r="J40" s="260"/>
      <c r="K40" s="350"/>
      <c r="L40" s="550"/>
      <c r="M40" s="262"/>
      <c r="N40" s="373">
        <f>recette!N36*N$8</f>
        <v>0</v>
      </c>
      <c r="O40" s="233"/>
      <c r="P40" s="264"/>
      <c r="Q40" s="233"/>
      <c r="R40" s="265"/>
      <c r="S40" s="233"/>
      <c r="T40" s="351"/>
      <c r="U40" s="233"/>
      <c r="V40" s="266"/>
      <c r="W40" s="233"/>
      <c r="X40" s="374"/>
      <c r="Y40" s="233"/>
      <c r="Z40" s="357">
        <f>recette!Z36*Z$8</f>
        <v>0</v>
      </c>
      <c r="AA40" s="233"/>
      <c r="AB40" s="267"/>
      <c r="AC40" s="232"/>
      <c r="AD40" s="352"/>
      <c r="AE40" s="232"/>
      <c r="AF40" s="253"/>
      <c r="AG40" s="232"/>
      <c r="AH40" s="256"/>
      <c r="AI40" s="203"/>
      <c r="AJ40" s="203"/>
      <c r="AK40" s="232">
        <f>recette!AJ36*AK$8</f>
        <v>0</v>
      </c>
      <c r="AL40" s="232"/>
      <c r="AM40" s="232">
        <f>recette!AL36*AM$8</f>
        <v>0</v>
      </c>
      <c r="AN40" s="232">
        <f>recette!AM36*AN$8</f>
        <v>0</v>
      </c>
      <c r="AO40" s="237"/>
      <c r="AP40" s="236"/>
      <c r="AQ40" s="366"/>
      <c r="AR40" s="344"/>
      <c r="AS40"/>
      <c r="AT40"/>
      <c r="AU40" s="323"/>
      <c r="AV40" s="203"/>
      <c r="AW40" s="203"/>
      <c r="AX40" s="203"/>
      <c r="AY40" s="203"/>
      <c r="AZ40" s="203"/>
      <c r="BA40" s="203"/>
      <c r="BB40" s="203"/>
      <c r="BC40" s="203"/>
      <c r="BD40" s="203"/>
      <c r="BE40" s="203"/>
      <c r="BF40" s="203"/>
      <c r="BG40" s="203"/>
      <c r="BH40" s="203"/>
      <c r="BI40" s="203"/>
      <c r="BJ40" s="203"/>
      <c r="BK40" s="203"/>
      <c r="BL40" s="203"/>
      <c r="BM40" s="203"/>
      <c r="BN40" s="203"/>
      <c r="BO40" s="203"/>
      <c r="BP40" s="203"/>
    </row>
    <row r="41" spans="1:68" s="375" customFormat="1" ht="27.75" customHeight="1">
      <c r="A41" s="349" t="s">
        <v>398</v>
      </c>
      <c r="B41" s="256"/>
      <c r="C41" s="257"/>
      <c r="D41" s="256"/>
      <c r="E41" s="233"/>
      <c r="F41" s="258"/>
      <c r="G41" s="374"/>
      <c r="H41" s="258"/>
      <c r="I41" s="233"/>
      <c r="J41" s="260"/>
      <c r="K41" s="350"/>
      <c r="L41" s="550"/>
      <c r="M41" s="262"/>
      <c r="N41" s="373">
        <f>recette!N37*N$8</f>
        <v>0</v>
      </c>
      <c r="O41" s="233"/>
      <c r="P41" s="264"/>
      <c r="Q41" s="233"/>
      <c r="R41" s="265"/>
      <c r="S41" s="233"/>
      <c r="T41" s="351"/>
      <c r="U41" s="233"/>
      <c r="V41" s="266"/>
      <c r="W41" s="233"/>
      <c r="X41" s="374"/>
      <c r="Y41" s="233"/>
      <c r="Z41" s="357">
        <f>recette!Z37*Z$8</f>
        <v>0</v>
      </c>
      <c r="AA41" s="233"/>
      <c r="AB41" s="267"/>
      <c r="AC41" s="232"/>
      <c r="AD41" s="352"/>
      <c r="AE41" s="232"/>
      <c r="AF41" s="253"/>
      <c r="AG41" s="232"/>
      <c r="AH41" s="256"/>
      <c r="AI41" s="203"/>
      <c r="AJ41" s="203"/>
      <c r="AK41" s="232">
        <f>recette!AJ37*AK$8</f>
        <v>0</v>
      </c>
      <c r="AL41" s="232"/>
      <c r="AM41" s="232">
        <f>recette!AL37*AM$8</f>
        <v>0</v>
      </c>
      <c r="AN41" s="232">
        <f>recette!AM37*AN$8</f>
        <v>0</v>
      </c>
      <c r="AO41" s="232"/>
      <c r="AP41" s="232"/>
      <c r="AQ41" s="232"/>
      <c r="AR41" s="344"/>
      <c r="AS41"/>
      <c r="AT41"/>
      <c r="AU41" s="323"/>
      <c r="AV41" s="203"/>
      <c r="AW41" s="203"/>
      <c r="AX41" s="203"/>
      <c r="AY41" s="203"/>
      <c r="AZ41" s="203"/>
      <c r="BA41" s="203"/>
      <c r="BB41" s="203"/>
      <c r="BC41" s="203"/>
      <c r="BD41" s="203"/>
      <c r="BE41" s="203"/>
      <c r="BF41" s="203"/>
      <c r="BG41" s="203"/>
      <c r="BH41" s="203"/>
      <c r="BI41" s="203"/>
      <c r="BJ41" s="203"/>
      <c r="BK41" s="203"/>
      <c r="BL41" s="203"/>
      <c r="BM41" s="203"/>
      <c r="BN41" s="203"/>
      <c r="BO41" s="203"/>
      <c r="BP41" s="203"/>
    </row>
    <row r="42" spans="1:68" s="375" customFormat="1" ht="27.75" customHeight="1">
      <c r="A42" s="349" t="s">
        <v>241</v>
      </c>
      <c r="B42" s="256"/>
      <c r="C42" s="257"/>
      <c r="D42" s="256"/>
      <c r="E42" s="233"/>
      <c r="F42" s="258"/>
      <c r="G42" s="374"/>
      <c r="H42" s="258"/>
      <c r="I42" s="233"/>
      <c r="J42" s="260"/>
      <c r="K42" s="350"/>
      <c r="L42" s="550"/>
      <c r="M42" s="262"/>
      <c r="N42" s="373">
        <f>recette!N38*N$8</f>
        <v>0</v>
      </c>
      <c r="O42" s="233"/>
      <c r="P42" s="264"/>
      <c r="Q42" s="233"/>
      <c r="R42" s="265"/>
      <c r="S42" s="233"/>
      <c r="T42" s="351"/>
      <c r="U42" s="233"/>
      <c r="V42" s="266"/>
      <c r="W42" s="233"/>
      <c r="X42" s="374"/>
      <c r="Y42" s="233"/>
      <c r="Z42" s="357">
        <f>recette!Z38*Z$8</f>
        <v>0</v>
      </c>
      <c r="AA42" s="233"/>
      <c r="AB42" s="267"/>
      <c r="AC42" s="232"/>
      <c r="AD42" s="352"/>
      <c r="AE42" s="232"/>
      <c r="AF42" s="253"/>
      <c r="AG42" s="232"/>
      <c r="AH42" s="256"/>
      <c r="AI42" s="203"/>
      <c r="AJ42" s="203"/>
      <c r="AK42" s="232">
        <f>recette!AJ38*AK$8</f>
        <v>0</v>
      </c>
      <c r="AL42" s="232"/>
      <c r="AM42" s="232">
        <f>recette!AL38*AM$8</f>
        <v>0</v>
      </c>
      <c r="AN42" s="232">
        <f>recette!AM38*AN$8</f>
        <v>0</v>
      </c>
      <c r="AO42" s="237"/>
      <c r="AP42" s="236"/>
      <c r="AQ42" s="232">
        <f>recette!AP38*AQ$8</f>
        <v>0</v>
      </c>
      <c r="AR42" s="344"/>
      <c r="AS42"/>
      <c r="AT42"/>
      <c r="AU42" s="323"/>
      <c r="AV42" s="203"/>
      <c r="AW42" s="203"/>
      <c r="AX42" s="203"/>
      <c r="AY42" s="203"/>
      <c r="AZ42" s="203"/>
      <c r="BA42" s="203"/>
      <c r="BB42" s="203"/>
      <c r="BC42" s="203"/>
      <c r="BD42" s="203"/>
      <c r="BE42" s="203"/>
      <c r="BF42" s="203"/>
      <c r="BG42" s="203"/>
      <c r="BH42" s="203"/>
      <c r="BI42" s="203"/>
      <c r="BJ42" s="203"/>
      <c r="BK42" s="203"/>
      <c r="BL42" s="203"/>
      <c r="BM42" s="203"/>
      <c r="BN42" s="203"/>
      <c r="BO42" s="203"/>
      <c r="BP42" s="203"/>
    </row>
    <row r="43" spans="1:68" s="375" customFormat="1" ht="27.75" customHeight="1">
      <c r="A43" s="349" t="s">
        <v>242</v>
      </c>
      <c r="B43" s="256"/>
      <c r="C43" s="257"/>
      <c r="D43" s="256"/>
      <c r="E43" s="233"/>
      <c r="F43" s="258"/>
      <c r="G43" s="374"/>
      <c r="H43" s="258"/>
      <c r="I43" s="233"/>
      <c r="J43" s="260"/>
      <c r="K43" s="350"/>
      <c r="L43" s="550"/>
      <c r="M43" s="262"/>
      <c r="N43" s="373">
        <f>recette!N39*N$8</f>
        <v>0</v>
      </c>
      <c r="O43" s="233"/>
      <c r="P43" s="264"/>
      <c r="Q43" s="233"/>
      <c r="R43" s="265"/>
      <c r="S43" s="233"/>
      <c r="T43" s="351"/>
      <c r="U43" s="233"/>
      <c r="V43" s="266"/>
      <c r="W43" s="233"/>
      <c r="X43" s="374"/>
      <c r="Y43" s="233"/>
      <c r="Z43" s="357">
        <f>recette!Z39*Z$8</f>
        <v>0</v>
      </c>
      <c r="AA43" s="357">
        <f>recette!AA39*AA$8</f>
        <v>0</v>
      </c>
      <c r="AB43" s="267"/>
      <c r="AC43" s="232"/>
      <c r="AD43" s="352"/>
      <c r="AE43" s="232"/>
      <c r="AF43" s="253"/>
      <c r="AG43" s="232"/>
      <c r="AH43" s="256"/>
      <c r="AI43" s="203"/>
      <c r="AJ43" s="203"/>
      <c r="AK43" s="232">
        <f>recette!AJ39*AK$8</f>
        <v>0</v>
      </c>
      <c r="AL43" s="232"/>
      <c r="AM43" s="232">
        <f>recette!AL39*AM$8</f>
        <v>0</v>
      </c>
      <c r="AN43" s="232">
        <f>recette!AM39*AN$8</f>
        <v>0</v>
      </c>
      <c r="AO43" s="232">
        <f>recette!AN39*AO$8</f>
        <v>0</v>
      </c>
      <c r="AP43" s="232"/>
      <c r="AQ43" s="232"/>
      <c r="AR43" s="344"/>
      <c r="AS43"/>
      <c r="AT43"/>
      <c r="AU43" s="323"/>
      <c r="AV43" s="203"/>
      <c r="AW43" s="203"/>
      <c r="AX43" s="203"/>
      <c r="AY43" s="203"/>
      <c r="AZ43" s="203"/>
      <c r="BA43" s="203"/>
      <c r="BB43" s="203"/>
      <c r="BC43" s="203"/>
      <c r="BD43" s="203"/>
      <c r="BE43" s="203"/>
      <c r="BF43" s="203"/>
      <c r="BG43" s="203"/>
      <c r="BH43" s="203"/>
      <c r="BI43" s="203"/>
      <c r="BJ43" s="203"/>
      <c r="BK43" s="203"/>
      <c r="BL43" s="203"/>
      <c r="BM43" s="203"/>
      <c r="BN43" s="203"/>
      <c r="BO43" s="203"/>
      <c r="BP43" s="203"/>
    </row>
    <row r="44" spans="1:68" s="375" customFormat="1" ht="27.75" customHeight="1">
      <c r="A44" s="349" t="s">
        <v>399</v>
      </c>
      <c r="B44" s="256"/>
      <c r="C44" s="257"/>
      <c r="D44" s="256"/>
      <c r="E44" s="233"/>
      <c r="F44" s="258"/>
      <c r="G44" s="374"/>
      <c r="H44" s="258"/>
      <c r="I44" s="233"/>
      <c r="J44" s="260"/>
      <c r="K44" s="350"/>
      <c r="L44" s="550"/>
      <c r="M44" s="262"/>
      <c r="N44" s="373"/>
      <c r="O44" s="233"/>
      <c r="P44" s="264"/>
      <c r="Q44" s="233"/>
      <c r="R44" s="265"/>
      <c r="S44" s="233"/>
      <c r="T44" s="351"/>
      <c r="U44" s="233"/>
      <c r="V44" s="266"/>
      <c r="W44" s="233"/>
      <c r="X44" s="374"/>
      <c r="Y44" s="233"/>
      <c r="Z44" s="357">
        <f>recette!Z40*Z$8</f>
        <v>0</v>
      </c>
      <c r="AA44" s="357">
        <f>recette!AA40*AA$8</f>
        <v>0</v>
      </c>
      <c r="AB44" s="267"/>
      <c r="AC44" s="232"/>
      <c r="AD44" s="352"/>
      <c r="AE44" s="232"/>
      <c r="AF44" s="253"/>
      <c r="AG44" s="232"/>
      <c r="AH44" s="256"/>
      <c r="AI44" s="203"/>
      <c r="AJ44" s="203"/>
      <c r="AK44" s="232"/>
      <c r="AL44" s="232"/>
      <c r="AM44" s="232"/>
      <c r="AN44" s="232"/>
      <c r="AO44" s="232"/>
      <c r="AP44" s="232"/>
      <c r="AQ44" s="232"/>
      <c r="AR44" s="344"/>
      <c r="AS44"/>
      <c r="AT44"/>
      <c r="AU44" s="323"/>
      <c r="AV44" s="203"/>
      <c r="AW44" s="203"/>
      <c r="AX44" s="203"/>
      <c r="AY44" s="203"/>
      <c r="AZ44" s="203"/>
      <c r="BA44" s="203"/>
      <c r="BB44" s="203"/>
      <c r="BC44" s="203"/>
      <c r="BD44" s="203"/>
      <c r="BE44" s="203"/>
      <c r="BF44" s="203"/>
      <c r="BG44" s="203"/>
      <c r="BH44" s="203"/>
      <c r="BI44" s="203"/>
      <c r="BJ44" s="203"/>
      <c r="BK44" s="203"/>
      <c r="BL44" s="203"/>
      <c r="BM44" s="203"/>
      <c r="BN44" s="203"/>
      <c r="BO44" s="203"/>
      <c r="BP44" s="203"/>
    </row>
    <row r="45" spans="1:68" s="375" customFormat="1" ht="27.75" customHeight="1">
      <c r="A45" s="349" t="s">
        <v>397</v>
      </c>
      <c r="B45" s="256"/>
      <c r="C45" s="257"/>
      <c r="D45" s="256"/>
      <c r="E45" s="233"/>
      <c r="F45" s="258"/>
      <c r="G45" s="374"/>
      <c r="H45" s="258"/>
      <c r="I45" s="233"/>
      <c r="J45" s="260"/>
      <c r="K45" s="350"/>
      <c r="L45" s="550"/>
      <c r="M45" s="262"/>
      <c r="N45" s="373">
        <f>recette!N41*N$8</f>
        <v>0</v>
      </c>
      <c r="O45" s="233"/>
      <c r="P45" s="264"/>
      <c r="Q45" s="233"/>
      <c r="R45" s="265"/>
      <c r="S45" s="233"/>
      <c r="T45" s="351"/>
      <c r="U45" s="233"/>
      <c r="V45" s="266"/>
      <c r="W45" s="233"/>
      <c r="X45" s="374"/>
      <c r="Y45" s="233"/>
      <c r="Z45" s="357">
        <f>recette!Z41*Z$8</f>
        <v>0</v>
      </c>
      <c r="AA45" s="233"/>
      <c r="AB45" s="267"/>
      <c r="AC45" s="232"/>
      <c r="AD45" s="352"/>
      <c r="AE45" s="232"/>
      <c r="AF45" s="253"/>
      <c r="AG45" s="232"/>
      <c r="AH45" s="256"/>
      <c r="AI45" s="203"/>
      <c r="AJ45" s="203"/>
      <c r="AK45" s="232">
        <f>recette!AJ41*AK$8</f>
        <v>0</v>
      </c>
      <c r="AL45" s="232"/>
      <c r="AM45" s="232">
        <f>recette!AL41*AM$8</f>
        <v>0</v>
      </c>
      <c r="AN45" s="232">
        <f>recette!AM41*AN$8</f>
        <v>0</v>
      </c>
      <c r="AO45" s="232"/>
      <c r="AP45" s="236">
        <f>recette!AO41*AP$8</f>
        <v>0</v>
      </c>
      <c r="AQ45" s="232"/>
      <c r="AR45" s="344"/>
      <c r="AS45"/>
      <c r="AT45"/>
      <c r="AU45" s="323"/>
      <c r="AV45" s="203"/>
      <c r="AW45" s="203"/>
      <c r="AX45" s="203"/>
      <c r="AY45" s="203"/>
      <c r="AZ45" s="203"/>
      <c r="BA45" s="203"/>
      <c r="BB45" s="203"/>
      <c r="BC45" s="203"/>
      <c r="BD45" s="203"/>
      <c r="BE45" s="203"/>
      <c r="BF45" s="203"/>
      <c r="BG45" s="203"/>
      <c r="BH45" s="203"/>
      <c r="BI45" s="203"/>
      <c r="BJ45" s="203"/>
      <c r="BK45" s="203"/>
      <c r="BL45" s="203"/>
      <c r="BM45" s="203"/>
      <c r="BN45" s="203"/>
      <c r="BO45" s="203"/>
      <c r="BP45" s="203"/>
    </row>
    <row r="46" spans="1:68" s="203" customFormat="1" ht="27.75" customHeight="1">
      <c r="A46" s="180" t="s">
        <v>243</v>
      </c>
      <c r="B46" s="232">
        <f>recette!B42*B$8</f>
        <v>0</v>
      </c>
      <c r="C46" s="232">
        <f>recette!C42*C$8</f>
        <v>0</v>
      </c>
      <c r="D46" s="232">
        <f>recette!D42*D$8</f>
        <v>0</v>
      </c>
      <c r="E46" s="233"/>
      <c r="F46" s="232">
        <f>recette!F42*F$8</f>
        <v>0</v>
      </c>
      <c r="G46" s="355">
        <f>recette!G42*G$8</f>
        <v>0</v>
      </c>
      <c r="H46" s="232">
        <f>recette!H42*H$8</f>
        <v>0</v>
      </c>
      <c r="I46" s="233"/>
      <c r="J46" s="232">
        <f>recette!J42*J$8</f>
        <v>0</v>
      </c>
      <c r="K46" s="232">
        <f>recette!K42*K$8</f>
        <v>0</v>
      </c>
      <c r="L46" s="232">
        <f>recette!L42*L$8</f>
        <v>0</v>
      </c>
      <c r="M46" s="232">
        <f>recette!M42*M$8</f>
        <v>0</v>
      </c>
      <c r="N46" s="232">
        <f>recette!N42*N$8</f>
        <v>0</v>
      </c>
      <c r="O46" s="233"/>
      <c r="P46" s="232">
        <f>recette!P42*P$8</f>
        <v>0</v>
      </c>
      <c r="Q46" s="233"/>
      <c r="R46" s="232">
        <f>recette!R42*R$8</f>
        <v>0</v>
      </c>
      <c r="S46" s="233"/>
      <c r="T46" s="232">
        <f>recette!T42*T$8</f>
        <v>0</v>
      </c>
      <c r="U46" s="233">
        <f>recette!U42*U$8</f>
        <v>0</v>
      </c>
      <c r="V46" s="232">
        <f>recette!V42*V$8</f>
        <v>0</v>
      </c>
      <c r="W46" s="233"/>
      <c r="X46" s="355">
        <f>recette!X42*X$8</f>
        <v>0</v>
      </c>
      <c r="Y46" s="233"/>
      <c r="Z46" s="355">
        <f>recette!Z42*Z$8</f>
        <v>0</v>
      </c>
      <c r="AA46" s="233"/>
      <c r="AB46" s="232">
        <f>recette!AB42*AB$8</f>
        <v>0</v>
      </c>
      <c r="AC46" s="232"/>
      <c r="AD46" s="232">
        <f>recette!AD42*AD$8</f>
        <v>0</v>
      </c>
      <c r="AE46" s="232"/>
      <c r="AF46" s="232">
        <f>recette!AF42*AF$8</f>
        <v>0</v>
      </c>
      <c r="AG46" s="232"/>
      <c r="AH46" s="232">
        <f>recette!AH42*AH$8</f>
        <v>0</v>
      </c>
      <c r="AK46" s="232">
        <f>recette!AJ42*AK$8</f>
        <v>0</v>
      </c>
      <c r="AL46" s="232"/>
      <c r="AM46" s="232">
        <f>recette!AL42*AM$8</f>
        <v>0</v>
      </c>
      <c r="AN46" s="232">
        <f>recette!AM42*AN$8</f>
        <v>0</v>
      </c>
      <c r="AO46" s="232"/>
      <c r="AP46" s="232"/>
      <c r="AQ46" s="232"/>
      <c r="AR46" s="365"/>
      <c r="AS46"/>
      <c r="AU46" s="323">
        <f>SUM(B46:AK46)</f>
        <v>0</v>
      </c>
    </row>
    <row r="47" spans="1:68" ht="17.25" customHeight="1">
      <c r="A47" s="289" t="s">
        <v>245</v>
      </c>
      <c r="B47" s="290">
        <f>SUM(B9:B19)</f>
        <v>0</v>
      </c>
      <c r="C47" s="290">
        <f>SUM(C9:C19)</f>
        <v>0</v>
      </c>
      <c r="D47" s="290">
        <f>SUM(D9:D19)</f>
        <v>0</v>
      </c>
      <c r="E47" s="291"/>
      <c r="F47" s="290">
        <f>SUM(F9:F19)</f>
        <v>0</v>
      </c>
      <c r="G47" s="290">
        <f>SUM(G9:G19)</f>
        <v>0</v>
      </c>
      <c r="H47" s="290">
        <f>SUM(H9:H19)</f>
        <v>0</v>
      </c>
      <c r="I47" s="291"/>
      <c r="J47" s="290">
        <f>SUM(J9:J19)</f>
        <v>0</v>
      </c>
      <c r="K47" s="376">
        <f>SUM(K9:K19)</f>
        <v>0</v>
      </c>
      <c r="L47" s="376">
        <f>SUM(L9:L19)</f>
        <v>0</v>
      </c>
      <c r="M47" s="290">
        <f>SUM(M9:M19)</f>
        <v>0</v>
      </c>
      <c r="N47" s="290">
        <f>SUM(N9:N19)</f>
        <v>0</v>
      </c>
      <c r="O47" s="291"/>
      <c r="P47" s="290">
        <f>SUM(P9:P19)</f>
        <v>0</v>
      </c>
      <c r="Q47" s="291"/>
      <c r="R47" s="290">
        <f>SUM(R9:R19)</f>
        <v>0</v>
      </c>
      <c r="S47" s="291"/>
      <c r="T47" s="290">
        <f>SUM(T9:T19)</f>
        <v>0</v>
      </c>
      <c r="U47" s="291">
        <f>SUM(U9:U19)</f>
        <v>0</v>
      </c>
      <c r="V47" s="290">
        <f>SUM(V9:V19)</f>
        <v>0</v>
      </c>
      <c r="W47" s="291"/>
      <c r="X47" s="290">
        <f>SUM(X9:X19)</f>
        <v>0</v>
      </c>
      <c r="Y47" s="291"/>
      <c r="Z47" s="290">
        <f>SUM(Z9:Z19)</f>
        <v>0</v>
      </c>
      <c r="AA47" s="291"/>
      <c r="AB47" s="290">
        <f>SUM(AB9:AB19)</f>
        <v>0</v>
      </c>
      <c r="AC47" s="290"/>
      <c r="AD47" s="290">
        <f>SUM(AD9:AD19)</f>
        <v>0</v>
      </c>
      <c r="AE47" s="290"/>
      <c r="AF47" s="290">
        <f>SUM(AF9:AF19)</f>
        <v>0</v>
      </c>
      <c r="AG47" s="290"/>
      <c r="AH47" s="290">
        <f>SUM(AH9:AH19)</f>
        <v>0</v>
      </c>
      <c r="AI47"/>
      <c r="AJ47"/>
      <c r="AK47" s="290">
        <f>SUM(AK9:AK19)</f>
        <v>0</v>
      </c>
      <c r="AL47" s="290"/>
      <c r="AM47" s="290">
        <f>SUM(AM9:AM19)</f>
        <v>0</v>
      </c>
      <c r="AN47" s="290">
        <f>SUM(AN9:AN19)</f>
        <v>0</v>
      </c>
      <c r="AO47" s="290">
        <f>SUM(AO9:AO19)</f>
        <v>0</v>
      </c>
      <c r="AP47" s="290">
        <f>SUM(AP9:AP19)</f>
        <v>0</v>
      </c>
      <c r="AQ47" s="290">
        <f>SUM(AQ9:AQ19)</f>
        <v>0</v>
      </c>
      <c r="AR47" s="365"/>
      <c r="AS47"/>
      <c r="AT47"/>
      <c r="AU47" s="323">
        <f>SUM(B47:AK47)</f>
        <v>0</v>
      </c>
    </row>
    <row r="48" spans="1:68" s="382" customFormat="1" ht="27.75" customHeight="1">
      <c r="A48" s="377" t="s">
        <v>247</v>
      </c>
      <c r="B48" s="378">
        <f>SUM(B9:B46)</f>
        <v>0</v>
      </c>
      <c r="C48" s="378">
        <f>SUM(C9:C46)</f>
        <v>0</v>
      </c>
      <c r="D48" s="378">
        <f>SUM(D9:D46)</f>
        <v>0</v>
      </c>
      <c r="E48" s="378"/>
      <c r="F48" s="378">
        <f>SUM(F9:F46)</f>
        <v>0</v>
      </c>
      <c r="G48" s="378">
        <f>SUM(G9:G46)</f>
        <v>0</v>
      </c>
      <c r="H48" s="378">
        <f>SUM(H9:H46)</f>
        <v>0</v>
      </c>
      <c r="I48" s="378"/>
      <c r="J48" s="378">
        <f>SUM(J9:J46)</f>
        <v>0</v>
      </c>
      <c r="K48" s="378">
        <f>SUM(K9:K46)</f>
        <v>0</v>
      </c>
      <c r="L48" s="378">
        <f>SUM(L9:L46)</f>
        <v>0</v>
      </c>
      <c r="M48" s="378">
        <f>SUM(M9:M46)</f>
        <v>0</v>
      </c>
      <c r="N48" s="378">
        <f>SUM(N9:N46)</f>
        <v>0</v>
      </c>
      <c r="O48" s="378"/>
      <c r="P48" s="378">
        <f>SUM(P9:P46)</f>
        <v>0</v>
      </c>
      <c r="Q48" s="378"/>
      <c r="R48" s="378">
        <f>SUM(R9:R46)</f>
        <v>0</v>
      </c>
      <c r="S48" s="378"/>
      <c r="T48" s="378">
        <f>SUM(T9:T46)</f>
        <v>0</v>
      </c>
      <c r="U48" s="378">
        <f>SUM(U9:U46)</f>
        <v>0</v>
      </c>
      <c r="V48" s="378">
        <f>SUM(V9:V46)</f>
        <v>0</v>
      </c>
      <c r="W48" s="379"/>
      <c r="X48" s="378">
        <f>SUM(X9:X46)</f>
        <v>0</v>
      </c>
      <c r="Y48" s="296"/>
      <c r="Z48" s="378">
        <f>SUM(Z9:Z46)</f>
        <v>0</v>
      </c>
      <c r="AA48" s="380"/>
      <c r="AB48" s="378">
        <f t="shared" ref="AB48:AQ48" si="3">SUM(AB9:AB46)</f>
        <v>0</v>
      </c>
      <c r="AC48" s="378">
        <f t="shared" si="3"/>
        <v>0</v>
      </c>
      <c r="AD48" s="378">
        <f t="shared" si="3"/>
        <v>0</v>
      </c>
      <c r="AE48" s="378">
        <f t="shared" si="3"/>
        <v>0</v>
      </c>
      <c r="AF48" s="378">
        <f t="shared" si="3"/>
        <v>0</v>
      </c>
      <c r="AG48" s="378">
        <f t="shared" si="3"/>
        <v>0</v>
      </c>
      <c r="AH48" s="378">
        <f t="shared" si="3"/>
        <v>0</v>
      </c>
      <c r="AI48" s="378">
        <f t="shared" si="3"/>
        <v>0</v>
      </c>
      <c r="AJ48" s="378">
        <f t="shared" si="3"/>
        <v>0</v>
      </c>
      <c r="AK48" s="378">
        <f t="shared" si="3"/>
        <v>0</v>
      </c>
      <c r="AL48" s="378">
        <f t="shared" si="3"/>
        <v>0</v>
      </c>
      <c r="AM48" s="378">
        <f t="shared" si="3"/>
        <v>0</v>
      </c>
      <c r="AN48" s="378">
        <f t="shared" si="3"/>
        <v>0</v>
      </c>
      <c r="AO48" s="378">
        <f t="shared" si="3"/>
        <v>0</v>
      </c>
      <c r="AP48" s="378">
        <f t="shared" si="3"/>
        <v>0</v>
      </c>
      <c r="AQ48" s="378">
        <f t="shared" si="3"/>
        <v>0</v>
      </c>
      <c r="AR48" s="381"/>
      <c r="AU48" s="323">
        <f>SUM(B48:AK48)</f>
        <v>0</v>
      </c>
    </row>
    <row r="49" spans="1:39" ht="27.75" customHeight="1">
      <c r="A49" s="344" t="s">
        <v>280</v>
      </c>
      <c r="B49" s="706">
        <f>SUM(B48:AQ48)*0.001</f>
        <v>0</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706"/>
      <c r="AM49" s="706"/>
    </row>
    <row r="50" spans="1:39" ht="17.25" customHeight="1">
      <c r="X50" s="203"/>
      <c r="Z50" s="203"/>
    </row>
    <row r="51" spans="1:39" ht="17.25" customHeight="1">
      <c r="X51" s="203"/>
      <c r="Z51" s="203"/>
    </row>
    <row r="52" spans="1:39" ht="17.25" customHeight="1">
      <c r="X52" s="203"/>
      <c r="Z52" s="203"/>
    </row>
    <row r="53" spans="1:39" ht="17.25" customHeight="1">
      <c r="X53" s="203"/>
      <c r="Z53" s="203"/>
    </row>
    <row r="54" spans="1:39" ht="17.25" customHeight="1">
      <c r="X54" s="203"/>
      <c r="Z54" s="203"/>
    </row>
    <row r="55" spans="1:39" ht="17.25" customHeight="1">
      <c r="X55" s="203"/>
      <c r="Z55" s="203"/>
    </row>
    <row r="56" spans="1:39" ht="17.25" customHeight="1">
      <c r="X56" s="203"/>
      <c r="Z56" s="203"/>
    </row>
    <row r="57" spans="1:39" ht="17.25" customHeight="1">
      <c r="X57" s="203"/>
      <c r="Z57" s="203"/>
    </row>
    <row r="58" spans="1:39" ht="17.25" customHeight="1">
      <c r="X58" s="203"/>
      <c r="Z58" s="203"/>
    </row>
    <row r="59" spans="1:39" ht="17.25" customHeight="1">
      <c r="X59" s="203"/>
      <c r="Z59" s="203"/>
    </row>
    <row r="60" spans="1:39" ht="17.25" customHeight="1">
      <c r="X60" s="203"/>
      <c r="Z60" s="203"/>
    </row>
    <row r="61" spans="1:39" ht="17.25" customHeight="1">
      <c r="X61" s="203"/>
      <c r="Z61" s="203"/>
    </row>
    <row r="62" spans="1:39" ht="17.25" customHeight="1">
      <c r="X62" s="203"/>
      <c r="Z62" s="203"/>
    </row>
    <row r="63" spans="1:39" ht="17.25" customHeight="1">
      <c r="X63" s="203"/>
      <c r="Z63" s="203"/>
    </row>
    <row r="64" spans="1:39" ht="17.25" customHeight="1">
      <c r="X64" s="203"/>
      <c r="Z64" s="203"/>
    </row>
    <row r="65" spans="24:26" ht="17.25" customHeight="1">
      <c r="X65" s="203"/>
      <c r="Z65" s="203"/>
    </row>
    <row r="66" spans="24:26" ht="17.25" customHeight="1">
      <c r="X66" s="203"/>
      <c r="Z66" s="203"/>
    </row>
    <row r="67" spans="24:26" ht="17.25" customHeight="1">
      <c r="X67" s="203"/>
      <c r="Z67" s="203"/>
    </row>
    <row r="68" spans="24:26" ht="17.25" customHeight="1">
      <c r="X68" s="203"/>
      <c r="Z68" s="203"/>
    </row>
    <row r="69" spans="24:26" ht="17.25" customHeight="1">
      <c r="X69" s="203"/>
      <c r="Z69" s="203"/>
    </row>
    <row r="70" spans="24:26" ht="17.25" customHeight="1">
      <c r="X70" s="203"/>
      <c r="Z70" s="203"/>
    </row>
    <row r="71" spans="24:26" ht="17.25" customHeight="1">
      <c r="X71" s="203"/>
      <c r="Z71" s="203"/>
    </row>
    <row r="72" spans="24:26" ht="17.25" customHeight="1">
      <c r="X72" s="203"/>
      <c r="Z72" s="203"/>
    </row>
    <row r="73" spans="24:26" ht="17.25" customHeight="1">
      <c r="X73" s="203"/>
      <c r="Z73" s="203"/>
    </row>
    <row r="74" spans="24:26" ht="17.25" customHeight="1">
      <c r="X74" s="203"/>
      <c r="Z74" s="203"/>
    </row>
    <row r="75" spans="24:26" ht="17.25" customHeight="1">
      <c r="X75" s="203"/>
      <c r="Z75" s="203"/>
    </row>
    <row r="76" spans="24:26" ht="17.25" customHeight="1">
      <c r="X76" s="203"/>
      <c r="Z76" s="203"/>
    </row>
    <row r="77" spans="24:26" ht="17.25" customHeight="1">
      <c r="X77" s="203"/>
      <c r="Z77" s="203"/>
    </row>
    <row r="78" spans="24:26" ht="17.25" customHeight="1">
      <c r="X78" s="203"/>
      <c r="Z78" s="203"/>
    </row>
    <row r="79" spans="24:26" ht="17.25" customHeight="1">
      <c r="X79" s="203"/>
      <c r="Z79" s="203"/>
    </row>
    <row r="80" spans="24:26" ht="17.25" customHeight="1">
      <c r="X80" s="203"/>
      <c r="Z80" s="203"/>
    </row>
    <row r="81" spans="24:26" ht="17.25" customHeight="1">
      <c r="X81" s="203"/>
      <c r="Z81" s="203"/>
    </row>
    <row r="82" spans="24:26" ht="17.25" customHeight="1">
      <c r="X82" s="203"/>
      <c r="Z82" s="203"/>
    </row>
    <row r="83" spans="24:26" ht="17.25" customHeight="1">
      <c r="X83" s="203"/>
      <c r="Z83" s="203"/>
    </row>
    <row r="84" spans="24:26" ht="17.25" customHeight="1">
      <c r="X84" s="203"/>
      <c r="Z84" s="203"/>
    </row>
    <row r="85" spans="24:26" ht="17.25" customHeight="1">
      <c r="X85" s="203"/>
      <c r="Z85" s="203"/>
    </row>
    <row r="86" spans="24:26" ht="17.25" customHeight="1">
      <c r="X86" s="203"/>
      <c r="Z86" s="203"/>
    </row>
    <row r="87" spans="24:26" ht="17.25" customHeight="1">
      <c r="X87" s="203"/>
      <c r="Z87" s="203"/>
    </row>
    <row r="88" spans="24:26" ht="17.25" customHeight="1">
      <c r="X88" s="203"/>
      <c r="Z88" s="203"/>
    </row>
    <row r="89" spans="24:26" ht="17.25" customHeight="1">
      <c r="X89" s="203"/>
      <c r="Z89" s="203"/>
    </row>
    <row r="90" spans="24:26" ht="17.25" customHeight="1">
      <c r="X90" s="203"/>
      <c r="Z90" s="203"/>
    </row>
    <row r="91" spans="24:26" ht="17.25" customHeight="1">
      <c r="X91" s="203"/>
      <c r="Z91" s="203"/>
    </row>
    <row r="92" spans="24:26" ht="17.25" customHeight="1">
      <c r="X92" s="203"/>
      <c r="Z92" s="203"/>
    </row>
    <row r="93" spans="24:26" ht="17.25" customHeight="1">
      <c r="X93" s="203"/>
      <c r="Z93" s="203"/>
    </row>
    <row r="94" spans="24:26" ht="17.25" customHeight="1">
      <c r="X94" s="203"/>
      <c r="Z94" s="203"/>
    </row>
    <row r="95" spans="24:26" ht="17.25" customHeight="1">
      <c r="X95" s="203"/>
      <c r="Z95" s="203"/>
    </row>
    <row r="96" spans="24:26" ht="17.25" customHeight="1">
      <c r="X96" s="203"/>
      <c r="Z96" s="203"/>
    </row>
    <row r="97" spans="24:26" ht="17.25" customHeight="1">
      <c r="X97" s="203"/>
      <c r="Z97" s="203"/>
    </row>
    <row r="98" spans="24:26" ht="17.25" customHeight="1">
      <c r="X98" s="203"/>
      <c r="Z98" s="203"/>
    </row>
    <row r="99" spans="24:26" ht="17.25" customHeight="1">
      <c r="X99" s="203"/>
      <c r="Z99" s="203"/>
    </row>
    <row r="100" spans="24:26" ht="17.25" customHeight="1">
      <c r="X100" s="203"/>
      <c r="Z100" s="203"/>
    </row>
    <row r="101" spans="24:26" ht="17.25" customHeight="1">
      <c r="X101" s="203"/>
      <c r="Z101" s="203"/>
    </row>
    <row r="102" spans="24:26" ht="17.25" customHeight="1">
      <c r="X102" s="203"/>
      <c r="Z102" s="203"/>
    </row>
    <row r="103" spans="24:26" ht="17.25" customHeight="1">
      <c r="X103" s="203"/>
      <c r="Z103" s="203"/>
    </row>
    <row r="104" spans="24:26" ht="17.25" customHeight="1">
      <c r="X104" s="203"/>
      <c r="Z104" s="203"/>
    </row>
    <row r="105" spans="24:26" ht="17.25" customHeight="1">
      <c r="X105" s="203"/>
      <c r="Z105" s="203"/>
    </row>
    <row r="106" spans="24:26" ht="17.25" customHeight="1">
      <c r="X106" s="203"/>
      <c r="Z106" s="203"/>
    </row>
    <row r="107" spans="24:26" ht="17.25" customHeight="1">
      <c r="X107" s="203"/>
      <c r="Z107" s="203"/>
    </row>
    <row r="108" spans="24:26" ht="17.25" customHeight="1">
      <c r="X108" s="203"/>
      <c r="Z108" s="203"/>
    </row>
    <row r="109" spans="24:26" ht="17.25" customHeight="1">
      <c r="X109" s="203"/>
      <c r="Z109" s="203"/>
    </row>
    <row r="110" spans="24:26" ht="17.25" customHeight="1">
      <c r="X110" s="203"/>
      <c r="Z110" s="203"/>
    </row>
    <row r="111" spans="24:26" ht="17.25" customHeight="1">
      <c r="X111" s="203"/>
      <c r="Z111" s="203"/>
    </row>
    <row r="112" spans="24:26" ht="17.25" customHeight="1">
      <c r="X112" s="203"/>
      <c r="Z112" s="203"/>
    </row>
    <row r="113" spans="24:26" ht="17.25" customHeight="1">
      <c r="X113" s="203"/>
      <c r="Z113" s="203"/>
    </row>
    <row r="114" spans="24:26" ht="17.25" customHeight="1">
      <c r="X114" s="203"/>
      <c r="Z114" s="203"/>
    </row>
    <row r="115" spans="24:26" ht="17.25" customHeight="1">
      <c r="X115" s="203"/>
      <c r="Z115" s="203"/>
    </row>
    <row r="116" spans="24:26" ht="17.25" customHeight="1">
      <c r="X116" s="203"/>
      <c r="Z116" s="203"/>
    </row>
    <row r="117" spans="24:26" ht="17.25" customHeight="1">
      <c r="X117" s="203"/>
      <c r="Z117" s="203"/>
    </row>
    <row r="118" spans="24:26" ht="17.25" customHeight="1">
      <c r="X118" s="203"/>
      <c r="Z118" s="203"/>
    </row>
    <row r="119" spans="24:26" ht="17.25" customHeight="1">
      <c r="X119" s="203"/>
      <c r="Z119" s="203"/>
    </row>
    <row r="120" spans="24:26" ht="17.25" customHeight="1">
      <c r="X120" s="203"/>
      <c r="Z120" s="203"/>
    </row>
    <row r="121" spans="24:26" ht="17.25" customHeight="1">
      <c r="X121" s="203"/>
      <c r="Z121" s="203"/>
    </row>
    <row r="122" spans="24:26" ht="17.25" customHeight="1">
      <c r="X122" s="203"/>
      <c r="Z122" s="203"/>
    </row>
    <row r="123" spans="24:26" ht="17.25" customHeight="1">
      <c r="X123" s="203"/>
      <c r="Z123" s="203"/>
    </row>
    <row r="124" spans="24:26" ht="17.25" customHeight="1">
      <c r="X124" s="203"/>
      <c r="Z124" s="203"/>
    </row>
    <row r="125" spans="24:26" ht="17.25" customHeight="1">
      <c r="X125" s="203"/>
      <c r="Z125" s="203"/>
    </row>
    <row r="126" spans="24:26" ht="17.25" customHeight="1">
      <c r="X126" s="203"/>
      <c r="Z126" s="203"/>
    </row>
    <row r="127" spans="24:26" ht="17.25" customHeight="1">
      <c r="X127" s="203"/>
      <c r="Z127" s="203"/>
    </row>
    <row r="128" spans="24:26" ht="17.25" customHeight="1">
      <c r="X128" s="203"/>
      <c r="Z128" s="203"/>
    </row>
    <row r="129" spans="24:26" ht="17.25" customHeight="1">
      <c r="X129" s="203"/>
      <c r="Z129" s="203"/>
    </row>
    <row r="130" spans="24:26" ht="17.25" customHeight="1">
      <c r="X130" s="203"/>
      <c r="Z130" s="203"/>
    </row>
    <row r="131" spans="24:26" ht="17.25" customHeight="1">
      <c r="X131" s="203"/>
      <c r="Z131" s="203"/>
    </row>
    <row r="132" spans="24:26" ht="17.25" customHeight="1">
      <c r="X132" s="203"/>
      <c r="Z132" s="203"/>
    </row>
    <row r="133" spans="24:26" ht="17.25" customHeight="1">
      <c r="X133" s="203"/>
      <c r="Z133" s="203"/>
    </row>
    <row r="134" spans="24:26" ht="17.25" customHeight="1">
      <c r="X134" s="203"/>
      <c r="Z134" s="203"/>
    </row>
    <row r="135" spans="24:26" ht="17.25" customHeight="1">
      <c r="X135" s="203"/>
      <c r="Z135" s="203"/>
    </row>
    <row r="136" spans="24:26" ht="17.25" customHeight="1">
      <c r="X136" s="203"/>
      <c r="Z136" s="203"/>
    </row>
    <row r="137" spans="24:26" ht="17.25" customHeight="1">
      <c r="X137" s="203"/>
      <c r="Z137" s="203"/>
    </row>
    <row r="138" spans="24:26" ht="17.25" customHeight="1">
      <c r="X138" s="203"/>
      <c r="Z138" s="203"/>
    </row>
    <row r="139" spans="24:26" ht="17.25" customHeight="1">
      <c r="X139" s="203"/>
      <c r="Z139" s="203"/>
    </row>
    <row r="140" spans="24:26" ht="17.25" customHeight="1">
      <c r="X140" s="203"/>
      <c r="Z140" s="203"/>
    </row>
    <row r="141" spans="24:26" ht="17.25" customHeight="1">
      <c r="X141" s="203"/>
      <c r="Z141" s="203"/>
    </row>
    <row r="142" spans="24:26" ht="17.25" customHeight="1">
      <c r="X142" s="203"/>
      <c r="Z142" s="203"/>
    </row>
    <row r="143" spans="24:26" ht="17.25" customHeight="1">
      <c r="X143" s="203"/>
      <c r="Z143" s="203"/>
    </row>
    <row r="144" spans="24:26" ht="17.25" customHeight="1">
      <c r="X144" s="203"/>
      <c r="Z144" s="203"/>
    </row>
    <row r="145" spans="24:26" ht="17.25" customHeight="1">
      <c r="X145" s="203"/>
      <c r="Z145" s="203"/>
    </row>
    <row r="146" spans="24:26" ht="17.25" customHeight="1">
      <c r="X146" s="203"/>
      <c r="Z146" s="203"/>
    </row>
    <row r="147" spans="24:26" ht="17.25" customHeight="1">
      <c r="X147" s="203"/>
      <c r="Z147" s="203"/>
    </row>
    <row r="148" spans="24:26" ht="17.25" customHeight="1">
      <c r="X148" s="203"/>
      <c r="Z148" s="203"/>
    </row>
    <row r="149" spans="24:26" ht="17.25" customHeight="1">
      <c r="X149" s="203"/>
      <c r="Z149" s="203"/>
    </row>
    <row r="150" spans="24:26" ht="17.25" customHeight="1">
      <c r="X150" s="203"/>
      <c r="Z150" s="203"/>
    </row>
    <row r="151" spans="24:26" ht="17.25" customHeight="1">
      <c r="X151" s="203"/>
      <c r="Z151" s="203"/>
    </row>
    <row r="152" spans="24:26" ht="17.25" customHeight="1">
      <c r="X152" s="203"/>
      <c r="Z152" s="203"/>
    </row>
    <row r="153" spans="24:26" ht="17.25" customHeight="1">
      <c r="X153" s="203"/>
      <c r="Z153" s="203"/>
    </row>
    <row r="154" spans="24:26" ht="17.25" customHeight="1">
      <c r="X154" s="203"/>
      <c r="Z154" s="203"/>
    </row>
    <row r="155" spans="24:26" ht="17.25" customHeight="1">
      <c r="X155" s="203"/>
      <c r="Z155" s="203"/>
    </row>
    <row r="156" spans="24:26" ht="17.25" customHeight="1">
      <c r="X156" s="203"/>
      <c r="Z156" s="203"/>
    </row>
    <row r="157" spans="24:26" ht="17.25" customHeight="1">
      <c r="X157" s="203"/>
      <c r="Z157" s="203"/>
    </row>
    <row r="158" spans="24:26" ht="17.25" customHeight="1">
      <c r="X158" s="203"/>
      <c r="Z158" s="203"/>
    </row>
    <row r="159" spans="24:26" ht="17.25" customHeight="1">
      <c r="X159" s="203"/>
      <c r="Z159" s="203"/>
    </row>
    <row r="160" spans="24:26" ht="17.25" customHeight="1">
      <c r="X160" s="203"/>
      <c r="Z160" s="203"/>
    </row>
    <row r="161" spans="24:26" ht="17.25" customHeight="1">
      <c r="X161" s="203"/>
      <c r="Z161" s="203"/>
    </row>
    <row r="162" spans="24:26" ht="17.25" customHeight="1">
      <c r="X162" s="203"/>
      <c r="Z162" s="203"/>
    </row>
    <row r="163" spans="24:26" ht="17.25" customHeight="1">
      <c r="X163" s="203"/>
      <c r="Z163" s="203"/>
    </row>
    <row r="164" spans="24:26" ht="17.25" customHeight="1">
      <c r="X164" s="203"/>
      <c r="Z164" s="203"/>
    </row>
    <row r="165" spans="24:26" ht="17.25" customHeight="1">
      <c r="X165" s="203"/>
      <c r="Z165" s="203"/>
    </row>
    <row r="166" spans="24:26" ht="17.25" customHeight="1">
      <c r="X166" s="203"/>
      <c r="Z166" s="203"/>
    </row>
    <row r="167" spans="24:26" ht="17.25" customHeight="1">
      <c r="X167" s="203"/>
      <c r="Z167" s="203"/>
    </row>
    <row r="168" spans="24:26" ht="17.25" customHeight="1">
      <c r="X168" s="203"/>
      <c r="Z168" s="203"/>
    </row>
    <row r="169" spans="24:26" ht="17.25" customHeight="1">
      <c r="X169" s="203"/>
      <c r="Z169" s="203"/>
    </row>
    <row r="170" spans="24:26" ht="17.25" customHeight="1">
      <c r="X170" s="203"/>
      <c r="Z170" s="203"/>
    </row>
    <row r="171" spans="24:26" ht="17.25" customHeight="1">
      <c r="X171" s="203"/>
      <c r="Z171" s="203"/>
    </row>
    <row r="172" spans="24:26" ht="17.25" customHeight="1">
      <c r="X172" s="203"/>
      <c r="Z172" s="203"/>
    </row>
    <row r="173" spans="24:26" ht="17.25" customHeight="1">
      <c r="X173" s="203"/>
      <c r="Z173" s="203"/>
    </row>
    <row r="174" spans="24:26" ht="17.25" customHeight="1">
      <c r="X174" s="203"/>
      <c r="Z174" s="203"/>
    </row>
    <row r="175" spans="24:26" ht="17.25" customHeight="1">
      <c r="X175" s="203"/>
      <c r="Z175" s="203"/>
    </row>
    <row r="176" spans="24:26" ht="17.25" customHeight="1">
      <c r="X176" s="203"/>
      <c r="Z176" s="203"/>
    </row>
    <row r="177" spans="24:26" ht="17.25" customHeight="1">
      <c r="X177" s="203"/>
      <c r="Z177" s="203"/>
    </row>
    <row r="178" spans="24:26" ht="17.25" customHeight="1">
      <c r="X178" s="203"/>
      <c r="Z178" s="203"/>
    </row>
    <row r="179" spans="24:26" ht="17.25" customHeight="1">
      <c r="X179" s="203"/>
      <c r="Z179" s="203"/>
    </row>
    <row r="180" spans="24:26" ht="17.25" customHeight="1">
      <c r="X180" s="203"/>
      <c r="Z180" s="203"/>
    </row>
    <row r="181" spans="24:26" ht="17.25" customHeight="1">
      <c r="X181" s="203"/>
      <c r="Z181" s="203"/>
    </row>
    <row r="182" spans="24:26" ht="17.25" customHeight="1">
      <c r="X182" s="203"/>
      <c r="Z182" s="203"/>
    </row>
    <row r="183" spans="24:26" ht="17.25" customHeight="1">
      <c r="X183" s="203"/>
      <c r="Z183" s="203"/>
    </row>
    <row r="184" spans="24:26" ht="17.25" customHeight="1">
      <c r="X184" s="203"/>
      <c r="Z184" s="203"/>
    </row>
    <row r="185" spans="24:26" ht="17.25" customHeight="1">
      <c r="X185" s="203"/>
      <c r="Z185" s="203"/>
    </row>
    <row r="186" spans="24:26" ht="17.25" customHeight="1">
      <c r="X186" s="203"/>
      <c r="Z186" s="203"/>
    </row>
    <row r="187" spans="24:26" ht="17.25" customHeight="1">
      <c r="X187" s="203"/>
      <c r="Z187" s="203"/>
    </row>
    <row r="188" spans="24:26" ht="17.25" customHeight="1">
      <c r="X188" s="203"/>
      <c r="Z188" s="203"/>
    </row>
    <row r="189" spans="24:26" ht="17.25" customHeight="1">
      <c r="X189" s="203"/>
      <c r="Z189" s="203"/>
    </row>
    <row r="190" spans="24:26" ht="17.25" customHeight="1">
      <c r="X190" s="203"/>
      <c r="Z190" s="203"/>
    </row>
    <row r="191" spans="24:26" ht="17.25" customHeight="1">
      <c r="X191" s="203"/>
      <c r="Z191" s="203"/>
    </row>
    <row r="192" spans="24:26" ht="17.25" customHeight="1">
      <c r="X192" s="203"/>
      <c r="Z192" s="203"/>
    </row>
    <row r="193" spans="24:26" ht="17.25" customHeight="1">
      <c r="X193" s="203"/>
      <c r="Z193" s="203"/>
    </row>
    <row r="194" spans="24:26" ht="17.25" customHeight="1">
      <c r="X194" s="203"/>
      <c r="Z194" s="203"/>
    </row>
    <row r="195" spans="24:26" ht="17.25" customHeight="1">
      <c r="X195" s="203"/>
      <c r="Z195" s="203"/>
    </row>
    <row r="196" spans="24:26" ht="17.25" customHeight="1">
      <c r="X196" s="203"/>
      <c r="Z196" s="203"/>
    </row>
    <row r="197" spans="24:26" ht="17.25" customHeight="1">
      <c r="X197" s="203"/>
      <c r="Z197" s="203"/>
    </row>
    <row r="198" spans="24:26" ht="17.25" customHeight="1">
      <c r="X198" s="203"/>
      <c r="Z198" s="203"/>
    </row>
    <row r="199" spans="24:26" ht="17.25" customHeight="1">
      <c r="X199" s="203"/>
      <c r="Z199" s="203"/>
    </row>
    <row r="200" spans="24:26" ht="17.25" customHeight="1">
      <c r="X200" s="203"/>
      <c r="Z200" s="203"/>
    </row>
    <row r="201" spans="24:26" ht="17.25" customHeight="1">
      <c r="X201" s="203"/>
      <c r="Z201" s="203"/>
    </row>
    <row r="202" spans="24:26" ht="17.25" customHeight="1">
      <c r="X202" s="203"/>
      <c r="Z202" s="203"/>
    </row>
    <row r="203" spans="24:26" ht="17.25" customHeight="1">
      <c r="X203" s="203"/>
      <c r="Z203" s="203"/>
    </row>
    <row r="204" spans="24:26" ht="17.25" customHeight="1">
      <c r="X204" s="203"/>
      <c r="Z204" s="203"/>
    </row>
    <row r="205" spans="24:26" ht="17.25" customHeight="1">
      <c r="X205" s="203"/>
      <c r="Z205" s="203"/>
    </row>
    <row r="206" spans="24:26" ht="17.25" customHeight="1">
      <c r="X206" s="203"/>
      <c r="Z206" s="203"/>
    </row>
    <row r="207" spans="24:26" ht="17.25" customHeight="1">
      <c r="X207" s="203"/>
      <c r="Z207" s="203"/>
    </row>
    <row r="208" spans="24:26" ht="17.25" customHeight="1">
      <c r="X208" s="203"/>
      <c r="Z208" s="203"/>
    </row>
    <row r="209" spans="24:26" ht="17.25" customHeight="1">
      <c r="X209" s="203"/>
      <c r="Z209" s="203"/>
    </row>
    <row r="210" spans="24:26" ht="17.25" customHeight="1">
      <c r="X210" s="203"/>
      <c r="Z210" s="203"/>
    </row>
    <row r="211" spans="24:26" ht="17.25" customHeight="1">
      <c r="X211" s="203"/>
      <c r="Z211" s="203"/>
    </row>
    <row r="212" spans="24:26" ht="17.25" customHeight="1">
      <c r="X212" s="203"/>
      <c r="Z212" s="203"/>
    </row>
    <row r="213" spans="24:26" ht="17.25" customHeight="1">
      <c r="X213" s="203"/>
      <c r="Z213" s="203"/>
    </row>
    <row r="214" spans="24:26" ht="17.25" customHeight="1">
      <c r="X214" s="203"/>
      <c r="Z214" s="203"/>
    </row>
    <row r="215" spans="24:26" ht="17.25" customHeight="1">
      <c r="X215" s="203"/>
      <c r="Z215" s="203"/>
    </row>
    <row r="216" spans="24:26" ht="17.25" customHeight="1">
      <c r="X216" s="203"/>
      <c r="Z216" s="203"/>
    </row>
    <row r="217" spans="24:26" ht="17.25" customHeight="1">
      <c r="X217" s="203"/>
      <c r="Z217" s="203"/>
    </row>
    <row r="218" spans="24:26" ht="17.25" customHeight="1">
      <c r="X218" s="203"/>
      <c r="Z218" s="203"/>
    </row>
    <row r="219" spans="24:26" ht="17.25" customHeight="1">
      <c r="X219" s="203"/>
      <c r="Z219" s="203"/>
    </row>
    <row r="220" spans="24:26" ht="17.25" customHeight="1">
      <c r="X220" s="203"/>
      <c r="Z220" s="203"/>
    </row>
    <row r="221" spans="24:26" ht="17.25" customHeight="1">
      <c r="X221" s="203"/>
      <c r="Z221" s="203"/>
    </row>
    <row r="222" spans="24:26" ht="17.25" customHeight="1">
      <c r="X222" s="203"/>
      <c r="Z222" s="203"/>
    </row>
    <row r="223" spans="24:26" ht="17.25" customHeight="1">
      <c r="X223" s="203"/>
      <c r="Z223" s="203"/>
    </row>
    <row r="224" spans="24:26" ht="17.25" customHeight="1">
      <c r="X224" s="203"/>
      <c r="Z224" s="203"/>
    </row>
    <row r="225" spans="24:26" ht="17.25" customHeight="1">
      <c r="X225" s="203"/>
      <c r="Z225" s="203"/>
    </row>
    <row r="226" spans="24:26" ht="17.25" customHeight="1">
      <c r="X226" s="203"/>
      <c r="Z226" s="203"/>
    </row>
    <row r="227" spans="24:26" ht="17.25" customHeight="1">
      <c r="X227" s="203"/>
      <c r="Z227" s="203"/>
    </row>
    <row r="228" spans="24:26" ht="17.25" customHeight="1">
      <c r="X228" s="203"/>
      <c r="Z228" s="203"/>
    </row>
    <row r="229" spans="24:26" ht="17.25" customHeight="1">
      <c r="X229" s="203"/>
      <c r="Z229" s="203"/>
    </row>
    <row r="230" spans="24:26" ht="17.25" customHeight="1">
      <c r="X230" s="203"/>
      <c r="Z230" s="203"/>
    </row>
    <row r="231" spans="24:26" ht="17.25" customHeight="1">
      <c r="X231" s="203"/>
      <c r="Z231" s="203"/>
    </row>
    <row r="232" spans="24:26" ht="17.25" customHeight="1">
      <c r="X232" s="203"/>
      <c r="Z232" s="203"/>
    </row>
    <row r="233" spans="24:26" ht="17.25" customHeight="1">
      <c r="X233" s="203"/>
      <c r="Z233" s="203"/>
    </row>
    <row r="234" spans="24:26" ht="17.25" customHeight="1">
      <c r="X234" s="203"/>
      <c r="Z234" s="203"/>
    </row>
    <row r="235" spans="24:26" ht="17.25" customHeight="1">
      <c r="X235" s="203"/>
      <c r="Z235" s="203"/>
    </row>
    <row r="236" spans="24:26" ht="17.25" customHeight="1">
      <c r="X236" s="203"/>
      <c r="Z236" s="203"/>
    </row>
    <row r="237" spans="24:26" ht="17.25" customHeight="1">
      <c r="X237" s="203"/>
      <c r="Z237" s="203"/>
    </row>
    <row r="238" spans="24:26" ht="17.25" customHeight="1">
      <c r="X238" s="203"/>
      <c r="Z238" s="203"/>
    </row>
    <row r="239" spans="24:26" ht="17.25" customHeight="1">
      <c r="X239" s="203"/>
      <c r="Z239" s="203"/>
    </row>
    <row r="240" spans="24:26" ht="17.25" customHeight="1">
      <c r="X240" s="203"/>
      <c r="Z240" s="203"/>
    </row>
    <row r="241" spans="24:26" ht="17.25" customHeight="1">
      <c r="X241" s="203"/>
      <c r="Z241" s="203"/>
    </row>
    <row r="242" spans="24:26" ht="17.25" customHeight="1">
      <c r="X242" s="203"/>
      <c r="Z242" s="203"/>
    </row>
    <row r="243" spans="24:26" ht="17.25" customHeight="1">
      <c r="X243" s="203"/>
      <c r="Z243" s="203"/>
    </row>
    <row r="244" spans="24:26" ht="17.25" customHeight="1">
      <c r="X244" s="203"/>
      <c r="Z244" s="203"/>
    </row>
    <row r="245" spans="24:26" ht="17.25" customHeight="1">
      <c r="X245" s="203"/>
      <c r="Z245" s="203"/>
    </row>
    <row r="246" spans="24:26" ht="17.25" customHeight="1">
      <c r="X246" s="203"/>
      <c r="Z246" s="203"/>
    </row>
    <row r="247" spans="24:26" ht="17.25" customHeight="1">
      <c r="X247" s="203"/>
      <c r="Z247" s="203"/>
    </row>
    <row r="248" spans="24:26" ht="17.25" customHeight="1">
      <c r="X248" s="203"/>
      <c r="Z248" s="203"/>
    </row>
    <row r="249" spans="24:26" ht="17.25" customHeight="1">
      <c r="X249" s="203"/>
      <c r="Z249" s="203"/>
    </row>
    <row r="250" spans="24:26" ht="17.25" customHeight="1">
      <c r="X250" s="203"/>
      <c r="Z250" s="203"/>
    </row>
    <row r="251" spans="24:26" ht="17.25" customHeight="1">
      <c r="X251" s="203"/>
      <c r="Z251" s="203"/>
    </row>
    <row r="252" spans="24:26" ht="17.25" customHeight="1">
      <c r="X252" s="203"/>
      <c r="Z252" s="203"/>
    </row>
    <row r="253" spans="24:26" ht="17.25" customHeight="1">
      <c r="X253" s="203"/>
      <c r="Z253" s="203"/>
    </row>
    <row r="254" spans="24:26" ht="17.25" customHeight="1">
      <c r="X254" s="203"/>
      <c r="Z254" s="203"/>
    </row>
    <row r="255" spans="24:26" ht="17.25" customHeight="1">
      <c r="X255" s="203"/>
      <c r="Z255" s="203"/>
    </row>
    <row r="256" spans="24:26" ht="17.25" customHeight="1">
      <c r="X256" s="203"/>
      <c r="Z256" s="203"/>
    </row>
    <row r="257" spans="24:26" ht="17.25" customHeight="1">
      <c r="X257" s="203"/>
      <c r="Z257" s="203"/>
    </row>
    <row r="258" spans="24:26" ht="17.25" customHeight="1">
      <c r="X258" s="203"/>
      <c r="Z258" s="203"/>
    </row>
    <row r="259" spans="24:26" ht="17.25" customHeight="1">
      <c r="X259" s="203"/>
      <c r="Z259" s="203"/>
    </row>
    <row r="260" spans="24:26" ht="17.25" customHeight="1">
      <c r="X260" s="203"/>
      <c r="Z260" s="203"/>
    </row>
    <row r="261" spans="24:26" ht="17.25" customHeight="1">
      <c r="X261" s="203"/>
      <c r="Z261" s="203"/>
    </row>
    <row r="262" spans="24:26" ht="17.25" customHeight="1">
      <c r="X262" s="203"/>
      <c r="Z262" s="203"/>
    </row>
    <row r="263" spans="24:26" ht="17.25" customHeight="1">
      <c r="X263" s="203"/>
      <c r="Z263" s="203"/>
    </row>
    <row r="264" spans="24:26" ht="17.25" customHeight="1">
      <c r="X264" s="203"/>
      <c r="Z264" s="203"/>
    </row>
    <row r="265" spans="24:26" ht="17.25" customHeight="1">
      <c r="X265" s="203"/>
      <c r="Z265" s="203"/>
    </row>
    <row r="266" spans="24:26" ht="17.25" customHeight="1">
      <c r="X266" s="203"/>
      <c r="Z266" s="203"/>
    </row>
    <row r="267" spans="24:26" ht="17.25" customHeight="1">
      <c r="X267" s="203"/>
      <c r="Z267" s="203"/>
    </row>
    <row r="268" spans="24:26" ht="17.25" customHeight="1">
      <c r="X268" s="203"/>
      <c r="Z268" s="203"/>
    </row>
    <row r="269" spans="24:26" ht="17.25" customHeight="1">
      <c r="X269" s="203"/>
      <c r="Z269" s="203"/>
    </row>
    <row r="270" spans="24:26" ht="17.25" customHeight="1">
      <c r="X270" s="203"/>
      <c r="Z270" s="203"/>
    </row>
    <row r="271" spans="24:26" ht="17.25" customHeight="1">
      <c r="X271" s="203"/>
      <c r="Z271" s="203"/>
    </row>
    <row r="272" spans="24:26" ht="17.25" customHeight="1">
      <c r="X272" s="203"/>
      <c r="Z272" s="203"/>
    </row>
    <row r="273" spans="24:26" ht="17.25" customHeight="1">
      <c r="X273" s="203"/>
      <c r="Z273" s="203"/>
    </row>
    <row r="274" spans="24:26" ht="17.25" customHeight="1">
      <c r="X274" s="203"/>
      <c r="Z274" s="203"/>
    </row>
    <row r="275" spans="24:26" ht="17.25" customHeight="1">
      <c r="X275" s="203"/>
      <c r="Z275" s="203"/>
    </row>
    <row r="276" spans="24:26" ht="17.25" customHeight="1">
      <c r="X276" s="203"/>
      <c r="Z276" s="203"/>
    </row>
    <row r="277" spans="24:26" ht="17.25" customHeight="1">
      <c r="X277" s="203"/>
      <c r="Z277" s="203"/>
    </row>
    <row r="278" spans="24:26" ht="17.25" customHeight="1">
      <c r="X278" s="203"/>
      <c r="Z278" s="203"/>
    </row>
    <row r="279" spans="24:26" ht="17.25" customHeight="1">
      <c r="X279" s="203"/>
      <c r="Z279" s="203"/>
    </row>
    <row r="280" spans="24:26" ht="17.25" customHeight="1">
      <c r="X280" s="203"/>
      <c r="Z280" s="203"/>
    </row>
    <row r="281" spans="24:26" ht="17.25" customHeight="1">
      <c r="X281" s="203"/>
      <c r="Z281" s="203"/>
    </row>
    <row r="282" spans="24:26" ht="17.25" customHeight="1">
      <c r="X282" s="203"/>
      <c r="Z282" s="203"/>
    </row>
    <row r="283" spans="24:26" ht="17.25" customHeight="1">
      <c r="X283" s="203"/>
      <c r="Z283" s="203"/>
    </row>
    <row r="284" spans="24:26" ht="17.25" customHeight="1">
      <c r="X284" s="203"/>
      <c r="Z284" s="203"/>
    </row>
    <row r="285" spans="24:26" ht="17.25" customHeight="1">
      <c r="X285" s="203"/>
      <c r="Z285" s="203"/>
    </row>
    <row r="286" spans="24:26" ht="17.25" customHeight="1">
      <c r="X286" s="203"/>
      <c r="Z286" s="203"/>
    </row>
    <row r="287" spans="24:26" ht="17.25" customHeight="1">
      <c r="X287" s="203"/>
      <c r="Z287" s="203"/>
    </row>
    <row r="288" spans="24:26" ht="17.25" customHeight="1">
      <c r="X288" s="203"/>
      <c r="Z288" s="203"/>
    </row>
    <row r="289" spans="24:26" ht="17.25" customHeight="1">
      <c r="X289" s="203"/>
      <c r="Z289" s="203"/>
    </row>
    <row r="290" spans="24:26" ht="17.25" customHeight="1">
      <c r="X290" s="203"/>
      <c r="Z290" s="203"/>
    </row>
    <row r="291" spans="24:26" ht="17.25" customHeight="1">
      <c r="X291" s="203"/>
      <c r="Z291" s="203"/>
    </row>
    <row r="292" spans="24:26" ht="17.25" customHeight="1">
      <c r="X292" s="203"/>
      <c r="Z292" s="203"/>
    </row>
    <row r="293" spans="24:26" ht="17.25" customHeight="1">
      <c r="X293" s="203"/>
      <c r="Z293" s="203"/>
    </row>
    <row r="294" spans="24:26" ht="17.25" customHeight="1">
      <c r="X294" s="203"/>
      <c r="Z294" s="203"/>
    </row>
    <row r="295" spans="24:26" ht="17.25" customHeight="1">
      <c r="X295" s="203"/>
      <c r="Z295" s="203"/>
    </row>
    <row r="296" spans="24:26" ht="17.25" customHeight="1">
      <c r="X296" s="203"/>
      <c r="Z296" s="203"/>
    </row>
    <row r="297" spans="24:26" ht="17.25" customHeight="1">
      <c r="X297" s="203"/>
      <c r="Z297" s="203"/>
    </row>
    <row r="298" spans="24:26" ht="17.25" customHeight="1">
      <c r="X298" s="203"/>
      <c r="Z298" s="203"/>
    </row>
    <row r="299" spans="24:26" ht="17.25" customHeight="1">
      <c r="X299" s="203"/>
      <c r="Z299" s="203"/>
    </row>
    <row r="300" spans="24:26" ht="17.25" customHeight="1">
      <c r="X300" s="203"/>
      <c r="Z300" s="203"/>
    </row>
    <row r="301" spans="24:26" ht="17.25" customHeight="1">
      <c r="X301" s="203"/>
      <c r="Z301" s="203"/>
    </row>
    <row r="302" spans="24:26" ht="17.25" customHeight="1">
      <c r="X302" s="203"/>
      <c r="Z302" s="203"/>
    </row>
    <row r="303" spans="24:26" ht="17.25" customHeight="1">
      <c r="X303" s="203"/>
      <c r="Z303" s="203"/>
    </row>
    <row r="304" spans="24:26" ht="17.25" customHeight="1">
      <c r="X304" s="203"/>
      <c r="Z304" s="203"/>
    </row>
    <row r="305" spans="24:26" ht="17.25" customHeight="1">
      <c r="X305" s="203"/>
      <c r="Z305" s="203"/>
    </row>
    <row r="306" spans="24:26" ht="17.25" customHeight="1">
      <c r="X306" s="203"/>
      <c r="Z306" s="203"/>
    </row>
    <row r="307" spans="24:26" ht="17.25" customHeight="1">
      <c r="X307" s="203"/>
      <c r="Z307" s="203"/>
    </row>
    <row r="308" spans="24:26" ht="17.25" customHeight="1">
      <c r="X308" s="203"/>
      <c r="Z308" s="203"/>
    </row>
    <row r="309" spans="24:26" ht="17.25" customHeight="1">
      <c r="X309" s="203"/>
      <c r="Z309" s="203"/>
    </row>
    <row r="310" spans="24:26" ht="17.25" customHeight="1">
      <c r="X310" s="203"/>
      <c r="Z310" s="203"/>
    </row>
    <row r="311" spans="24:26" ht="17.25" customHeight="1">
      <c r="X311" s="203"/>
      <c r="Z311" s="203"/>
    </row>
    <row r="312" spans="24:26" ht="17.25" customHeight="1">
      <c r="X312" s="203"/>
      <c r="Z312" s="203"/>
    </row>
    <row r="313" spans="24:26" ht="17.25" customHeight="1">
      <c r="X313" s="203"/>
      <c r="Z313" s="203"/>
    </row>
    <row r="314" spans="24:26" ht="17.25" customHeight="1">
      <c r="X314" s="203"/>
      <c r="Z314" s="203"/>
    </row>
    <row r="315" spans="24:26" ht="17.25" customHeight="1">
      <c r="X315" s="203"/>
      <c r="Z315" s="203"/>
    </row>
    <row r="316" spans="24:26" ht="17.25" customHeight="1">
      <c r="X316" s="203"/>
      <c r="Z316" s="203"/>
    </row>
    <row r="317" spans="24:26" ht="17.25" customHeight="1">
      <c r="X317" s="203"/>
      <c r="Z317" s="203"/>
    </row>
    <row r="318" spans="24:26" ht="17.25" customHeight="1">
      <c r="X318" s="203"/>
      <c r="Z318" s="203"/>
    </row>
    <row r="319" spans="24:26" ht="17.25" customHeight="1">
      <c r="X319" s="203"/>
      <c r="Z319" s="203"/>
    </row>
    <row r="320" spans="24:26" ht="17.25" customHeight="1">
      <c r="X320" s="203"/>
      <c r="Z320" s="203"/>
    </row>
    <row r="321" spans="24:26" ht="17.25" customHeight="1">
      <c r="X321" s="203"/>
      <c r="Z321" s="203"/>
    </row>
    <row r="322" spans="24:26" ht="17.25" customHeight="1">
      <c r="X322" s="203"/>
      <c r="Z322" s="203"/>
    </row>
    <row r="323" spans="24:26" ht="17.25" customHeight="1">
      <c r="X323" s="203"/>
      <c r="Z323" s="203"/>
    </row>
    <row r="324" spans="24:26" ht="17.25" customHeight="1">
      <c r="X324" s="203"/>
      <c r="Z324" s="203"/>
    </row>
    <row r="325" spans="24:26" ht="17.25" customHeight="1">
      <c r="X325" s="203"/>
      <c r="Z325" s="203"/>
    </row>
    <row r="326" spans="24:26" ht="17.25" customHeight="1">
      <c r="X326" s="203"/>
      <c r="Z326" s="203"/>
    </row>
    <row r="327" spans="24:26" ht="17.25" customHeight="1">
      <c r="X327" s="203"/>
      <c r="Z327" s="203"/>
    </row>
    <row r="328" spans="24:26" ht="17.25" customHeight="1">
      <c r="X328" s="203"/>
      <c r="Z328" s="203"/>
    </row>
    <row r="329" spans="24:26" ht="17.25" customHeight="1">
      <c r="X329" s="203"/>
      <c r="Z329" s="203"/>
    </row>
    <row r="330" spans="24:26" ht="17.25" customHeight="1">
      <c r="X330" s="203"/>
      <c r="Z330" s="203"/>
    </row>
    <row r="331" spans="24:26" ht="17.25" customHeight="1">
      <c r="X331" s="203"/>
      <c r="Z331" s="203"/>
    </row>
    <row r="332" spans="24:26" ht="17.25" customHeight="1">
      <c r="X332" s="203"/>
      <c r="Z332" s="203"/>
    </row>
    <row r="333" spans="24:26" ht="17.25" customHeight="1">
      <c r="X333" s="203"/>
      <c r="Z333" s="203"/>
    </row>
    <row r="334" spans="24:26" ht="17.25" customHeight="1">
      <c r="X334" s="203"/>
      <c r="Z334" s="203"/>
    </row>
    <row r="335" spans="24:26" ht="17.25" customHeight="1">
      <c r="X335" s="203"/>
      <c r="Z335" s="203"/>
    </row>
    <row r="336" spans="24:26" ht="17.25" customHeight="1">
      <c r="X336" s="203"/>
      <c r="Z336" s="203"/>
    </row>
    <row r="337" spans="24:26" ht="17.25" customHeight="1">
      <c r="X337" s="203"/>
      <c r="Z337" s="203"/>
    </row>
    <row r="338" spans="24:26" ht="17.25" customHeight="1">
      <c r="X338" s="203"/>
      <c r="Z338" s="203"/>
    </row>
    <row r="339" spans="24:26" ht="17.25" customHeight="1">
      <c r="X339" s="203"/>
      <c r="Z339" s="203"/>
    </row>
    <row r="340" spans="24:26" ht="17.25" customHeight="1">
      <c r="X340" s="203"/>
      <c r="Z340" s="203"/>
    </row>
    <row r="341" spans="24:26" ht="17.25" customHeight="1">
      <c r="X341" s="203"/>
      <c r="Z341" s="203"/>
    </row>
    <row r="342" spans="24:26" ht="17.25" customHeight="1">
      <c r="X342" s="203"/>
      <c r="Z342" s="203"/>
    </row>
    <row r="343" spans="24:26" ht="17.25" customHeight="1">
      <c r="X343" s="203"/>
      <c r="Z343" s="203"/>
    </row>
    <row r="344" spans="24:26" ht="17.25" customHeight="1">
      <c r="X344" s="203"/>
      <c r="Z344" s="203"/>
    </row>
    <row r="345" spans="24:26" ht="17.25" customHeight="1">
      <c r="X345" s="203"/>
      <c r="Z345" s="203"/>
    </row>
    <row r="346" spans="24:26" ht="17.25" customHeight="1">
      <c r="X346" s="203"/>
      <c r="Z346" s="203"/>
    </row>
    <row r="347" spans="24:26" ht="17.25" customHeight="1">
      <c r="X347" s="203"/>
      <c r="Z347" s="203"/>
    </row>
    <row r="348" spans="24:26" ht="17.25" customHeight="1">
      <c r="X348" s="203"/>
      <c r="Z348" s="203"/>
    </row>
    <row r="349" spans="24:26" ht="17.25" customHeight="1">
      <c r="X349" s="203"/>
      <c r="Z349" s="203"/>
    </row>
    <row r="350" spans="24:26" ht="17.25" customHeight="1">
      <c r="X350" s="203"/>
      <c r="Z350" s="203"/>
    </row>
    <row r="351" spans="24:26" ht="17.25" customHeight="1">
      <c r="X351" s="203"/>
      <c r="Z351" s="203"/>
    </row>
    <row r="352" spans="24:26" ht="17.25" customHeight="1">
      <c r="X352" s="203"/>
      <c r="Z352" s="203"/>
    </row>
    <row r="353" spans="24:26" ht="17.25" customHeight="1">
      <c r="X353" s="203"/>
      <c r="Z353" s="203"/>
    </row>
    <row r="354" spans="24:26" ht="17.25" customHeight="1">
      <c r="X354" s="203"/>
      <c r="Z354" s="203"/>
    </row>
    <row r="355" spans="24:26" ht="17.25" customHeight="1">
      <c r="X355" s="203"/>
      <c r="Z355" s="203"/>
    </row>
    <row r="356" spans="24:26" ht="17.25" customHeight="1">
      <c r="X356" s="203"/>
      <c r="Z356" s="203"/>
    </row>
    <row r="357" spans="24:26" ht="17.25" customHeight="1">
      <c r="X357" s="203"/>
      <c r="Z357" s="203"/>
    </row>
    <row r="358" spans="24:26" ht="17.25" customHeight="1">
      <c r="X358" s="203"/>
      <c r="Z358" s="203"/>
    </row>
    <row r="359" spans="24:26" ht="17.25" customHeight="1">
      <c r="X359" s="203"/>
      <c r="Z359" s="203"/>
    </row>
    <row r="360" spans="24:26" ht="17.25" customHeight="1">
      <c r="X360" s="203"/>
      <c r="Z360" s="203"/>
    </row>
    <row r="361" spans="24:26" ht="17.25" customHeight="1">
      <c r="X361" s="203"/>
      <c r="Z361" s="203"/>
    </row>
    <row r="362" spans="24:26" ht="17.25" customHeight="1">
      <c r="X362" s="203"/>
      <c r="Z362" s="203"/>
    </row>
    <row r="363" spans="24:26" ht="17.25" customHeight="1">
      <c r="X363" s="203"/>
      <c r="Z363" s="203"/>
    </row>
    <row r="364" spans="24:26" ht="17.25" customHeight="1">
      <c r="X364" s="203"/>
      <c r="Z364" s="203"/>
    </row>
    <row r="365" spans="24:26" ht="17.25" customHeight="1">
      <c r="X365" s="203"/>
      <c r="Z365" s="203"/>
    </row>
    <row r="366" spans="24:26" ht="17.25" customHeight="1">
      <c r="X366" s="203"/>
      <c r="Z366" s="203"/>
    </row>
    <row r="367" spans="24:26" ht="17.25" customHeight="1">
      <c r="X367" s="203"/>
      <c r="Z367" s="203"/>
    </row>
    <row r="368" spans="24:26" ht="17.25" customHeight="1">
      <c r="X368" s="203"/>
      <c r="Z368" s="203"/>
    </row>
    <row r="369" spans="24:26" ht="17.25" customHeight="1">
      <c r="X369" s="203"/>
      <c r="Z369" s="203"/>
    </row>
    <row r="370" spans="24:26" ht="17.25" customHeight="1">
      <c r="X370" s="203"/>
      <c r="Z370" s="203"/>
    </row>
    <row r="371" spans="24:26" ht="17.25" customHeight="1">
      <c r="X371" s="203"/>
      <c r="Z371" s="203"/>
    </row>
    <row r="372" spans="24:26" ht="17.25" customHeight="1">
      <c r="X372" s="203"/>
      <c r="Z372" s="203"/>
    </row>
    <row r="373" spans="24:26" ht="17.25" customHeight="1">
      <c r="X373" s="203"/>
      <c r="Z373" s="203"/>
    </row>
    <row r="374" spans="24:26" ht="17.25" customHeight="1">
      <c r="X374" s="203"/>
      <c r="Z374" s="203"/>
    </row>
    <row r="375" spans="24:26" ht="17.25" customHeight="1">
      <c r="X375" s="203"/>
      <c r="Z375" s="203"/>
    </row>
    <row r="376" spans="24:26" ht="17.25" customHeight="1">
      <c r="X376" s="203"/>
      <c r="Z376" s="203"/>
    </row>
    <row r="377" spans="24:26" ht="17.25" customHeight="1">
      <c r="X377" s="203"/>
      <c r="Z377" s="203"/>
    </row>
    <row r="378" spans="24:26" ht="17.25" customHeight="1">
      <c r="X378" s="203"/>
      <c r="Z378" s="203"/>
    </row>
    <row r="379" spans="24:26" ht="17.25" customHeight="1">
      <c r="X379" s="203"/>
      <c r="Z379" s="203"/>
    </row>
    <row r="380" spans="24:26" ht="17.25" customHeight="1">
      <c r="X380" s="203"/>
      <c r="Z380" s="203"/>
    </row>
    <row r="381" spans="24:26" ht="17.25" customHeight="1">
      <c r="X381" s="203"/>
      <c r="Z381" s="203"/>
    </row>
    <row r="382" spans="24:26" ht="17.25" customHeight="1">
      <c r="X382" s="203"/>
      <c r="Z382" s="203"/>
    </row>
    <row r="383" spans="24:26" ht="17.25" customHeight="1">
      <c r="X383" s="203"/>
      <c r="Z383" s="203"/>
    </row>
    <row r="384" spans="24:26" ht="17.25" customHeight="1">
      <c r="X384" s="203"/>
      <c r="Z384" s="203"/>
    </row>
    <row r="385" spans="24:26" ht="17.25" customHeight="1">
      <c r="X385" s="203"/>
      <c r="Z385" s="203"/>
    </row>
    <row r="386" spans="24:26" ht="17.25" customHeight="1">
      <c r="X386" s="203"/>
      <c r="Z386" s="203"/>
    </row>
    <row r="387" spans="24:26" ht="17.25" customHeight="1">
      <c r="X387" s="203"/>
      <c r="Z387" s="203"/>
    </row>
    <row r="388" spans="24:26" ht="17.25" customHeight="1">
      <c r="X388" s="203"/>
      <c r="Z388" s="203"/>
    </row>
    <row r="389" spans="24:26" ht="17.25" customHeight="1">
      <c r="X389" s="203"/>
      <c r="Z389" s="203"/>
    </row>
    <row r="390" spans="24:26" ht="17.25" customHeight="1">
      <c r="X390" s="203"/>
      <c r="Z390" s="203"/>
    </row>
    <row r="391" spans="24:26" ht="17.25" customHeight="1">
      <c r="X391" s="203"/>
      <c r="Z391" s="203"/>
    </row>
    <row r="392" spans="24:26" ht="17.25" customHeight="1">
      <c r="X392" s="203"/>
      <c r="Z392" s="203"/>
    </row>
    <row r="393" spans="24:26" ht="17.25" customHeight="1">
      <c r="X393" s="203"/>
      <c r="Z393" s="203"/>
    </row>
    <row r="394" spans="24:26" ht="17.25" customHeight="1">
      <c r="X394" s="203"/>
      <c r="Z394" s="203"/>
    </row>
    <row r="395" spans="24:26" ht="17.25" customHeight="1">
      <c r="X395" s="203"/>
      <c r="Z395" s="203"/>
    </row>
    <row r="396" spans="24:26" ht="17.25" customHeight="1">
      <c r="X396" s="203"/>
      <c r="Z396" s="203"/>
    </row>
    <row r="397" spans="24:26" ht="17.25" customHeight="1">
      <c r="X397" s="203"/>
      <c r="Z397" s="203"/>
    </row>
    <row r="398" spans="24:26" ht="17.25" customHeight="1">
      <c r="X398" s="203"/>
      <c r="Z398" s="203"/>
    </row>
    <row r="399" spans="24:26" ht="17.25" customHeight="1">
      <c r="X399" s="203"/>
      <c r="Z399" s="203"/>
    </row>
    <row r="400" spans="24:26" ht="17.25" customHeight="1">
      <c r="X400" s="203"/>
      <c r="Z400" s="203"/>
    </row>
    <row r="401" spans="24:26" ht="17.25" customHeight="1">
      <c r="X401" s="203"/>
      <c r="Z401" s="203"/>
    </row>
    <row r="402" spans="24:26" ht="17.25" customHeight="1">
      <c r="X402" s="203"/>
      <c r="Z402" s="203"/>
    </row>
    <row r="403" spans="24:26" ht="17.25" customHeight="1">
      <c r="X403" s="203"/>
      <c r="Z403" s="203"/>
    </row>
    <row r="404" spans="24:26" ht="17.25" customHeight="1">
      <c r="X404" s="203"/>
      <c r="Z404" s="203"/>
    </row>
    <row r="405" spans="24:26" ht="17.25" customHeight="1">
      <c r="X405" s="203"/>
      <c r="Z405" s="203"/>
    </row>
    <row r="406" spans="24:26" ht="17.25" customHeight="1">
      <c r="X406" s="203"/>
      <c r="Z406" s="203"/>
    </row>
    <row r="407" spans="24:26" ht="17.25" customHeight="1">
      <c r="X407" s="203"/>
      <c r="Z407" s="203"/>
    </row>
    <row r="408" spans="24:26" ht="17.25" customHeight="1">
      <c r="X408" s="203"/>
      <c r="Z408" s="203"/>
    </row>
    <row r="409" spans="24:26" ht="17.25" customHeight="1">
      <c r="X409" s="203"/>
      <c r="Z409" s="203"/>
    </row>
    <row r="410" spans="24:26" ht="17.25" customHeight="1">
      <c r="X410" s="203"/>
      <c r="Z410" s="203"/>
    </row>
    <row r="411" spans="24:26" ht="17.25" customHeight="1">
      <c r="X411" s="203"/>
      <c r="Z411" s="203"/>
    </row>
    <row r="412" spans="24:26" ht="17.25" customHeight="1">
      <c r="X412" s="203"/>
      <c r="Z412" s="203"/>
    </row>
    <row r="413" spans="24:26" ht="17.25" customHeight="1">
      <c r="X413" s="203"/>
      <c r="Z413" s="203"/>
    </row>
    <row r="414" spans="24:26" ht="17.25" customHeight="1">
      <c r="X414" s="203"/>
      <c r="Z414" s="203"/>
    </row>
    <row r="415" spans="24:26" ht="17.25" customHeight="1">
      <c r="X415" s="203"/>
      <c r="Z415" s="203"/>
    </row>
    <row r="416" spans="24:26" ht="17.25" customHeight="1">
      <c r="X416" s="203"/>
      <c r="Z416" s="203"/>
    </row>
    <row r="417" spans="24:26" ht="17.25" customHeight="1">
      <c r="X417" s="203"/>
      <c r="Z417" s="203"/>
    </row>
    <row r="418" spans="24:26" ht="17.25" customHeight="1">
      <c r="X418" s="203"/>
      <c r="Z418" s="203"/>
    </row>
    <row r="419" spans="24:26" ht="17.25" customHeight="1">
      <c r="X419" s="203"/>
      <c r="Z419" s="203"/>
    </row>
    <row r="420" spans="24:26" ht="17.25" customHeight="1">
      <c r="X420" s="203"/>
      <c r="Z420" s="203"/>
    </row>
    <row r="421" spans="24:26" ht="17.25" customHeight="1">
      <c r="X421" s="203"/>
      <c r="Z421" s="203"/>
    </row>
    <row r="422" spans="24:26" ht="17.25" customHeight="1">
      <c r="X422" s="203"/>
      <c r="Z422" s="203"/>
    </row>
    <row r="423" spans="24:26" ht="17.25" customHeight="1">
      <c r="X423" s="203"/>
      <c r="Z423" s="203"/>
    </row>
    <row r="424" spans="24:26" ht="17.25" customHeight="1">
      <c r="X424" s="203"/>
      <c r="Z424" s="203"/>
    </row>
    <row r="425" spans="24:26" ht="17.25" customHeight="1">
      <c r="X425" s="203"/>
      <c r="Z425" s="203"/>
    </row>
    <row r="426" spans="24:26" ht="17.25" customHeight="1">
      <c r="X426" s="203"/>
      <c r="Z426" s="203"/>
    </row>
    <row r="427" spans="24:26" ht="17.25" customHeight="1">
      <c r="X427" s="203"/>
      <c r="Z427" s="203"/>
    </row>
    <row r="428" spans="24:26" ht="17.25" customHeight="1">
      <c r="X428" s="203"/>
      <c r="Z428" s="203"/>
    </row>
    <row r="429" spans="24:26" ht="17.25" customHeight="1">
      <c r="X429" s="203"/>
      <c r="Z429" s="203"/>
    </row>
    <row r="430" spans="24:26" ht="17.25" customHeight="1">
      <c r="X430" s="203"/>
      <c r="Z430" s="203"/>
    </row>
    <row r="431" spans="24:26" ht="17.25" customHeight="1">
      <c r="X431" s="203"/>
      <c r="Z431" s="203"/>
    </row>
    <row r="432" spans="24:26" ht="17.25" customHeight="1">
      <c r="X432" s="203"/>
      <c r="Z432" s="203"/>
    </row>
    <row r="433" spans="24:26" ht="17.25" customHeight="1">
      <c r="X433" s="203"/>
      <c r="Z433" s="203"/>
    </row>
    <row r="434" spans="24:26" ht="17.25" customHeight="1">
      <c r="X434" s="203"/>
      <c r="Z434" s="203"/>
    </row>
    <row r="435" spans="24:26" ht="17.25" customHeight="1">
      <c r="X435" s="203"/>
      <c r="Z435" s="203"/>
    </row>
    <row r="436" spans="24:26" ht="17.25" customHeight="1">
      <c r="X436" s="203"/>
      <c r="Z436" s="203"/>
    </row>
    <row r="437" spans="24:26" ht="17.25" customHeight="1">
      <c r="X437" s="203"/>
      <c r="Z437" s="203"/>
    </row>
    <row r="438" spans="24:26" ht="17.25" customHeight="1">
      <c r="X438" s="203"/>
      <c r="Z438" s="203"/>
    </row>
    <row r="439" spans="24:26" ht="17.25" customHeight="1">
      <c r="X439" s="203"/>
      <c r="Z439" s="203"/>
    </row>
    <row r="440" spans="24:26" ht="17.25" customHeight="1">
      <c r="X440" s="203"/>
      <c r="Z440" s="203"/>
    </row>
    <row r="441" spans="24:26" ht="17.25" customHeight="1">
      <c r="X441" s="203"/>
      <c r="Z441" s="203"/>
    </row>
    <row r="442" spans="24:26" ht="17.25" customHeight="1">
      <c r="X442" s="203"/>
      <c r="Z442" s="203"/>
    </row>
    <row r="443" spans="24:26" ht="17.25" customHeight="1">
      <c r="X443" s="203"/>
      <c r="Z443" s="203"/>
    </row>
    <row r="444" spans="24:26" ht="17.25" customHeight="1">
      <c r="X444" s="203"/>
      <c r="Z444" s="203"/>
    </row>
    <row r="445" spans="24:26" ht="17.25" customHeight="1">
      <c r="X445" s="203"/>
      <c r="Z445" s="203"/>
    </row>
    <row r="446" spans="24:26" ht="17.25" customHeight="1">
      <c r="X446" s="203"/>
      <c r="Z446" s="203"/>
    </row>
    <row r="447" spans="24:26" ht="17.25" customHeight="1">
      <c r="X447" s="203"/>
      <c r="Z447" s="203"/>
    </row>
    <row r="448" spans="24:26" ht="17.25" customHeight="1">
      <c r="X448" s="203"/>
      <c r="Z448" s="203"/>
    </row>
    <row r="449" spans="24:26" ht="17.25" customHeight="1">
      <c r="X449" s="203"/>
      <c r="Z449" s="203"/>
    </row>
    <row r="450" spans="24:26" ht="17.25" customHeight="1">
      <c r="X450" s="203"/>
      <c r="Z450" s="203"/>
    </row>
    <row r="451" spans="24:26" ht="17.25" customHeight="1">
      <c r="X451" s="203"/>
      <c r="Z451" s="203"/>
    </row>
    <row r="452" spans="24:26" ht="17.25" customHeight="1">
      <c r="X452" s="203"/>
      <c r="Z452" s="203"/>
    </row>
    <row r="453" spans="24:26" ht="17.25" customHeight="1">
      <c r="X453" s="203"/>
      <c r="Z453" s="203"/>
    </row>
    <row r="454" spans="24:26" ht="17.25" customHeight="1">
      <c r="X454" s="203"/>
      <c r="Z454" s="203"/>
    </row>
    <row r="455" spans="24:26" ht="17.25" customHeight="1">
      <c r="X455" s="203"/>
      <c r="Z455" s="203"/>
    </row>
    <row r="456" spans="24:26" ht="17.25" customHeight="1">
      <c r="X456" s="203"/>
      <c r="Z456" s="203"/>
    </row>
    <row r="457" spans="24:26" ht="17.25" customHeight="1">
      <c r="X457" s="203"/>
      <c r="Z457" s="203"/>
    </row>
    <row r="458" spans="24:26" ht="17.25" customHeight="1">
      <c r="X458" s="203"/>
      <c r="Z458" s="203"/>
    </row>
    <row r="459" spans="24:26" ht="17.25" customHeight="1">
      <c r="X459" s="203"/>
      <c r="Z459" s="203"/>
    </row>
    <row r="460" spans="24:26" ht="17.25" customHeight="1">
      <c r="X460" s="203"/>
      <c r="Z460" s="203"/>
    </row>
    <row r="461" spans="24:26" ht="17.25" customHeight="1">
      <c r="X461" s="203"/>
      <c r="Z461" s="203"/>
    </row>
    <row r="462" spans="24:26" ht="17.25" customHeight="1">
      <c r="X462" s="203"/>
      <c r="Z462" s="203"/>
    </row>
    <row r="463" spans="24:26" ht="17.25" customHeight="1">
      <c r="X463" s="203"/>
      <c r="Z463" s="203"/>
    </row>
    <row r="464" spans="24:26" ht="17.25" customHeight="1">
      <c r="X464" s="203"/>
      <c r="Z464" s="203"/>
    </row>
    <row r="465" spans="24:26" ht="17.25" customHeight="1">
      <c r="X465" s="203"/>
      <c r="Z465" s="203"/>
    </row>
    <row r="466" spans="24:26" ht="17.25" customHeight="1">
      <c r="X466" s="203"/>
      <c r="Z466" s="203"/>
    </row>
    <row r="467" spans="24:26" ht="17.25" customHeight="1">
      <c r="X467" s="203"/>
      <c r="Z467" s="203"/>
    </row>
    <row r="468" spans="24:26" ht="17.25" customHeight="1">
      <c r="X468" s="203"/>
      <c r="Z468" s="203"/>
    </row>
    <row r="469" spans="24:26" ht="17.25" customHeight="1">
      <c r="X469" s="203"/>
      <c r="Z469" s="203"/>
    </row>
    <row r="470" spans="24:26" ht="17.25" customHeight="1">
      <c r="X470" s="203"/>
      <c r="Z470" s="203"/>
    </row>
    <row r="471" spans="24:26" ht="17.25" customHeight="1">
      <c r="X471" s="203"/>
      <c r="Z471" s="203"/>
    </row>
    <row r="472" spans="24:26" ht="17.25" customHeight="1">
      <c r="X472" s="203"/>
      <c r="Z472" s="203"/>
    </row>
    <row r="473" spans="24:26" ht="17.25" customHeight="1">
      <c r="X473" s="203"/>
      <c r="Z473" s="203"/>
    </row>
    <row r="474" spans="24:26" ht="17.25" customHeight="1">
      <c r="X474" s="203"/>
      <c r="Z474" s="203"/>
    </row>
    <row r="475" spans="24:26" ht="17.25" customHeight="1">
      <c r="X475" s="203"/>
      <c r="Z475" s="203"/>
    </row>
    <row r="476" spans="24:26" ht="17.25" customHeight="1">
      <c r="X476" s="203"/>
      <c r="Z476" s="203"/>
    </row>
    <row r="477" spans="24:26" ht="17.25" customHeight="1">
      <c r="X477" s="203"/>
      <c r="Z477" s="203"/>
    </row>
    <row r="478" spans="24:26" ht="17.25" customHeight="1">
      <c r="X478" s="203"/>
      <c r="Z478" s="203"/>
    </row>
    <row r="479" spans="24:26" ht="17.25" customHeight="1">
      <c r="X479" s="203"/>
      <c r="Z479" s="203"/>
    </row>
    <row r="480" spans="24:26" ht="17.25" customHeight="1">
      <c r="X480" s="203"/>
      <c r="Z480" s="203"/>
    </row>
    <row r="481" spans="24:26" ht="17.25" customHeight="1">
      <c r="X481" s="203"/>
      <c r="Z481" s="203"/>
    </row>
    <row r="482" spans="24:26" ht="17.25" customHeight="1">
      <c r="X482" s="203"/>
      <c r="Z482" s="203"/>
    </row>
    <row r="483" spans="24:26" ht="17.25" customHeight="1">
      <c r="X483" s="203"/>
      <c r="Z483" s="203"/>
    </row>
    <row r="484" spans="24:26" ht="17.25" customHeight="1">
      <c r="X484" s="203"/>
      <c r="Z484" s="203"/>
    </row>
    <row r="485" spans="24:26" ht="17.25" customHeight="1">
      <c r="X485" s="203"/>
      <c r="Z485" s="203"/>
    </row>
    <row r="486" spans="24:26" ht="17.25" customHeight="1">
      <c r="X486" s="203"/>
      <c r="Z486" s="203"/>
    </row>
    <row r="487" spans="24:26" ht="17.25" customHeight="1">
      <c r="X487" s="203"/>
      <c r="Z487" s="203"/>
    </row>
    <row r="488" spans="24:26" ht="17.25" customHeight="1">
      <c r="X488" s="203"/>
      <c r="Z488" s="203"/>
    </row>
    <row r="489" spans="24:26" ht="17.25" customHeight="1">
      <c r="X489" s="203"/>
      <c r="Z489" s="203"/>
    </row>
    <row r="490" spans="24:26" ht="17.25" customHeight="1">
      <c r="X490" s="203"/>
      <c r="Z490" s="203"/>
    </row>
    <row r="491" spans="24:26" ht="17.25" customHeight="1">
      <c r="X491" s="203"/>
      <c r="Z491" s="203"/>
    </row>
    <row r="492" spans="24:26" ht="17.25" customHeight="1">
      <c r="X492" s="203"/>
      <c r="Z492" s="203"/>
    </row>
    <row r="493" spans="24:26" ht="17.25" customHeight="1">
      <c r="X493" s="203"/>
      <c r="Z493" s="203"/>
    </row>
    <row r="494" spans="24:26" ht="17.25" customHeight="1">
      <c r="X494" s="203"/>
      <c r="Z494" s="203"/>
    </row>
    <row r="495" spans="24:26" ht="17.25" customHeight="1">
      <c r="X495" s="203"/>
      <c r="Z495" s="203"/>
    </row>
    <row r="496" spans="24:26" ht="17.25" customHeight="1">
      <c r="X496" s="203"/>
      <c r="Z496" s="203"/>
    </row>
    <row r="497" spans="24:26" ht="17.25" customHeight="1">
      <c r="X497" s="203"/>
      <c r="Z497" s="203"/>
    </row>
    <row r="498" spans="24:26" ht="17.25" customHeight="1">
      <c r="X498" s="203"/>
      <c r="Z498" s="203"/>
    </row>
    <row r="499" spans="24:26" ht="17.25" customHeight="1">
      <c r="X499" s="203"/>
      <c r="Z499" s="203"/>
    </row>
    <row r="500" spans="24:26" ht="17.25" customHeight="1">
      <c r="X500" s="203"/>
      <c r="Z500" s="203"/>
    </row>
    <row r="501" spans="24:26" ht="17.25" customHeight="1">
      <c r="X501" s="203"/>
      <c r="Z501" s="203"/>
    </row>
    <row r="502" spans="24:26" ht="17.25" customHeight="1">
      <c r="X502" s="203"/>
      <c r="Z502" s="203"/>
    </row>
    <row r="503" spans="24:26" ht="17.25" customHeight="1">
      <c r="X503" s="203"/>
      <c r="Z503" s="203"/>
    </row>
    <row r="504" spans="24:26" ht="17.25" customHeight="1">
      <c r="X504" s="203"/>
      <c r="Z504" s="203"/>
    </row>
    <row r="505" spans="24:26" ht="17.25" customHeight="1">
      <c r="X505" s="203"/>
      <c r="Z505" s="203"/>
    </row>
    <row r="506" spans="24:26" ht="17.25" customHeight="1">
      <c r="X506" s="203"/>
      <c r="Z506" s="203"/>
    </row>
    <row r="507" spans="24:26" ht="17.25" customHeight="1">
      <c r="X507" s="203"/>
      <c r="Z507" s="203"/>
    </row>
    <row r="508" spans="24:26" ht="17.25" customHeight="1">
      <c r="X508" s="203"/>
      <c r="Z508" s="203"/>
    </row>
    <row r="509" spans="24:26" ht="17.25" customHeight="1">
      <c r="X509" s="203"/>
      <c r="Z509" s="203"/>
    </row>
    <row r="510" spans="24:26" ht="17.25" customHeight="1">
      <c r="X510" s="203"/>
      <c r="Z510" s="203"/>
    </row>
    <row r="511" spans="24:26" ht="17.25" customHeight="1">
      <c r="X511" s="203"/>
      <c r="Z511" s="203"/>
    </row>
    <row r="512" spans="24:26" ht="17.25" customHeight="1">
      <c r="X512" s="203"/>
      <c r="Z512" s="203"/>
    </row>
    <row r="513" spans="24:26" ht="17.25" customHeight="1">
      <c r="X513" s="203"/>
      <c r="Z513" s="203"/>
    </row>
    <row r="514" spans="24:26" ht="17.25" customHeight="1">
      <c r="X514" s="203"/>
      <c r="Z514" s="203"/>
    </row>
    <row r="515" spans="24:26" ht="17.25" customHeight="1">
      <c r="X515" s="203"/>
      <c r="Z515" s="203"/>
    </row>
    <row r="516" spans="24:26" ht="17.25" customHeight="1">
      <c r="X516" s="203"/>
      <c r="Z516" s="203"/>
    </row>
    <row r="517" spans="24:26" ht="17.25" customHeight="1">
      <c r="X517" s="203"/>
      <c r="Z517" s="203"/>
    </row>
    <row r="518" spans="24:26" ht="17.25" customHeight="1">
      <c r="X518" s="203"/>
    </row>
    <row r="519" spans="24:26" ht="17.25" customHeight="1">
      <c r="X519" s="203"/>
    </row>
    <row r="520" spans="24:26" ht="17.25" customHeight="1">
      <c r="X520" s="203"/>
    </row>
    <row r="521" spans="24:26" ht="17.25" customHeight="1">
      <c r="X521" s="203"/>
    </row>
    <row r="522" spans="24:26" ht="17.25" customHeight="1">
      <c r="X522" s="203"/>
    </row>
    <row r="523" spans="24:26" ht="17.25" customHeight="1">
      <c r="X523" s="203"/>
    </row>
    <row r="524" spans="24:26" ht="17.25" customHeight="1">
      <c r="X524" s="203"/>
    </row>
    <row r="525" spans="24:26" ht="17.25" customHeight="1">
      <c r="X525" s="203"/>
    </row>
    <row r="526" spans="24:26" ht="17.25" customHeight="1">
      <c r="X526" s="203"/>
    </row>
    <row r="527" spans="24:26" ht="17.25" customHeight="1">
      <c r="X527" s="203"/>
    </row>
    <row r="528" spans="24:26" ht="17.25" customHeight="1">
      <c r="X528" s="203"/>
    </row>
    <row r="529" spans="24:24" ht="17.25" customHeight="1">
      <c r="X529" s="203"/>
    </row>
    <row r="530" spans="24:24" ht="17.25" customHeight="1">
      <c r="X530" s="203"/>
    </row>
    <row r="531" spans="24:24" ht="17.25" customHeight="1">
      <c r="X531" s="203"/>
    </row>
    <row r="532" spans="24:24" ht="17.25" customHeight="1">
      <c r="X532" s="203"/>
    </row>
    <row r="533" spans="24:24" ht="17.25" customHeight="1">
      <c r="X533" s="203"/>
    </row>
    <row r="534" spans="24:24" ht="17.25" customHeight="1">
      <c r="X534" s="203"/>
    </row>
    <row r="535" spans="24:24" ht="17.25" customHeight="1">
      <c r="X535" s="203"/>
    </row>
    <row r="536" spans="24:24" ht="17.25" customHeight="1">
      <c r="X536" s="203"/>
    </row>
    <row r="537" spans="24:24" ht="17.25" customHeight="1">
      <c r="X537" s="203"/>
    </row>
    <row r="538" spans="24:24" ht="17.25" customHeight="1">
      <c r="X538" s="203"/>
    </row>
    <row r="539" spans="24:24" ht="17.25" customHeight="1">
      <c r="X539" s="203"/>
    </row>
    <row r="540" spans="24:24" ht="17.25" customHeight="1">
      <c r="X540" s="203"/>
    </row>
    <row r="541" spans="24:24" ht="17.25" customHeight="1">
      <c r="X541" s="203"/>
    </row>
    <row r="542" spans="24:24" ht="17.25" customHeight="1">
      <c r="X542" s="203"/>
    </row>
    <row r="543" spans="24:24" ht="17.25" customHeight="1">
      <c r="X543" s="203"/>
    </row>
    <row r="544" spans="24:24" ht="17.25" customHeight="1">
      <c r="X544" s="203"/>
    </row>
    <row r="545" spans="24:24" ht="17.25" customHeight="1">
      <c r="X545" s="203"/>
    </row>
    <row r="546" spans="24:24" ht="17.25" customHeight="1">
      <c r="X546" s="203"/>
    </row>
    <row r="547" spans="24:24" ht="17.25" customHeight="1">
      <c r="X547" s="203"/>
    </row>
    <row r="548" spans="24:24" ht="17.25" customHeight="1">
      <c r="X548" s="203"/>
    </row>
    <row r="549" spans="24:24" ht="17.25" customHeight="1">
      <c r="X549" s="203"/>
    </row>
    <row r="550" spans="24:24" ht="17.25" customHeight="1">
      <c r="X550" s="203"/>
    </row>
    <row r="551" spans="24:24" ht="17.25" customHeight="1">
      <c r="X551" s="203"/>
    </row>
    <row r="552" spans="24:24" ht="17.25" customHeight="1">
      <c r="X552" s="203"/>
    </row>
    <row r="553" spans="24:24" ht="17.25" customHeight="1">
      <c r="X553" s="203"/>
    </row>
    <row r="554" spans="24:24" ht="17.25" customHeight="1">
      <c r="X554" s="203"/>
    </row>
    <row r="555" spans="24:24" ht="17.25" customHeight="1">
      <c r="X555" s="203"/>
    </row>
    <row r="556" spans="24:24" ht="17.25" customHeight="1">
      <c r="X556" s="203"/>
    </row>
    <row r="557" spans="24:24" ht="17.25" customHeight="1">
      <c r="X557" s="203"/>
    </row>
    <row r="558" spans="24:24" ht="17.25" customHeight="1">
      <c r="X558" s="203"/>
    </row>
    <row r="559" spans="24:24" ht="17.25" customHeight="1">
      <c r="X559" s="203"/>
    </row>
    <row r="560" spans="24:24" ht="17.25" customHeight="1">
      <c r="X560" s="203"/>
    </row>
    <row r="561" spans="24:24" ht="17.25" customHeight="1">
      <c r="X561" s="203"/>
    </row>
    <row r="562" spans="24:24" ht="17.25" customHeight="1">
      <c r="X562" s="203"/>
    </row>
    <row r="563" spans="24:24" ht="17.25" customHeight="1">
      <c r="X563" s="203"/>
    </row>
    <row r="564" spans="24:24" ht="17.25" customHeight="1">
      <c r="X564" s="203"/>
    </row>
    <row r="565" spans="24:24" ht="17.25" customHeight="1">
      <c r="X565" s="203"/>
    </row>
    <row r="566" spans="24:24" ht="17.25" customHeight="1">
      <c r="X566" s="203"/>
    </row>
    <row r="567" spans="24:24" ht="17.25" customHeight="1">
      <c r="X567" s="203"/>
    </row>
    <row r="568" spans="24:24" ht="17.25" customHeight="1">
      <c r="X568" s="203"/>
    </row>
    <row r="569" spans="24:24" ht="17.25" customHeight="1">
      <c r="X569" s="203"/>
    </row>
    <row r="570" spans="24:24" ht="17.25" customHeight="1">
      <c r="X570" s="203"/>
    </row>
    <row r="571" spans="24:24" ht="17.25" customHeight="1">
      <c r="X571" s="203"/>
    </row>
    <row r="572" spans="24:24" ht="17.25" customHeight="1">
      <c r="X572" s="203"/>
    </row>
    <row r="573" spans="24:24" ht="17.25" customHeight="1">
      <c r="X573" s="203"/>
    </row>
    <row r="574" spans="24:24" ht="17.25" customHeight="1">
      <c r="X574" s="203"/>
    </row>
    <row r="575" spans="24:24" ht="17.25" customHeight="1">
      <c r="X575" s="203"/>
    </row>
    <row r="576" spans="24:24" ht="17.25" customHeight="1">
      <c r="X576" s="203"/>
    </row>
    <row r="577" spans="24:24" ht="17.25" customHeight="1">
      <c r="X577" s="203"/>
    </row>
    <row r="578" spans="24:24" ht="17.25" customHeight="1">
      <c r="X578" s="203"/>
    </row>
    <row r="579" spans="24:24" ht="17.25" customHeight="1">
      <c r="X579" s="203"/>
    </row>
    <row r="580" spans="24:24" ht="17.25" customHeight="1">
      <c r="X580" s="203"/>
    </row>
    <row r="581" spans="24:24" ht="17.25" customHeight="1">
      <c r="X581" s="203"/>
    </row>
    <row r="582" spans="24:24" ht="17.25" customHeight="1">
      <c r="X582" s="203"/>
    </row>
    <row r="583" spans="24:24" ht="17.25" customHeight="1">
      <c r="X583" s="203"/>
    </row>
    <row r="584" spans="24:24" ht="17.25" customHeight="1">
      <c r="X584" s="203"/>
    </row>
    <row r="585" spans="24:24" ht="17.25" customHeight="1">
      <c r="X585" s="203"/>
    </row>
    <row r="586" spans="24:24" ht="17.25" customHeight="1">
      <c r="X586" s="203"/>
    </row>
    <row r="587" spans="24:24" ht="17.25" customHeight="1">
      <c r="X587" s="203"/>
    </row>
    <row r="588" spans="24:24" ht="17.25" customHeight="1">
      <c r="X588" s="203"/>
    </row>
    <row r="589" spans="24:24" ht="17.25" customHeight="1">
      <c r="X589" s="203"/>
    </row>
    <row r="590" spans="24:24" ht="17.25" customHeight="1">
      <c r="X590" s="203"/>
    </row>
    <row r="591" spans="24:24" ht="17.25" customHeight="1">
      <c r="X591" s="203"/>
    </row>
    <row r="592" spans="24:24" ht="17.25" customHeight="1">
      <c r="X592" s="203"/>
    </row>
    <row r="593" spans="24:24" ht="17.25" customHeight="1">
      <c r="X593" s="203"/>
    </row>
    <row r="594" spans="24:24" ht="17.25" customHeight="1">
      <c r="X594" s="203"/>
    </row>
    <row r="595" spans="24:24" ht="17.25" customHeight="1">
      <c r="X595" s="203"/>
    </row>
    <row r="596" spans="24:24" ht="17.25" customHeight="1">
      <c r="X596" s="203"/>
    </row>
    <row r="597" spans="24:24" ht="17.25" customHeight="1">
      <c r="X597" s="203"/>
    </row>
    <row r="598" spans="24:24" ht="17.25" customHeight="1">
      <c r="X598" s="203"/>
    </row>
    <row r="599" spans="24:24" ht="17.25" customHeight="1">
      <c r="X599" s="203"/>
    </row>
    <row r="600" spans="24:24" ht="17.25" customHeight="1">
      <c r="X600" s="203"/>
    </row>
    <row r="601" spans="24:24" ht="17.25" customHeight="1">
      <c r="X601" s="203"/>
    </row>
    <row r="602" spans="24:24" ht="17.25" customHeight="1">
      <c r="X602" s="203"/>
    </row>
    <row r="603" spans="24:24" ht="17.25" customHeight="1">
      <c r="X603" s="203"/>
    </row>
    <row r="604" spans="24:24" ht="17.25" customHeight="1">
      <c r="X604" s="203"/>
    </row>
    <row r="605" spans="24:24" ht="17.25" customHeight="1">
      <c r="X605" s="203"/>
    </row>
    <row r="606" spans="24:24" ht="17.25" customHeight="1">
      <c r="X606" s="203"/>
    </row>
    <row r="607" spans="24:24" ht="17.25" customHeight="1">
      <c r="X607" s="203"/>
    </row>
    <row r="608" spans="24:24" ht="17.25" customHeight="1">
      <c r="X608" s="203"/>
    </row>
    <row r="609" spans="24:24" ht="17.25" customHeight="1">
      <c r="X609" s="203"/>
    </row>
    <row r="610" spans="24:24" ht="17.25" customHeight="1">
      <c r="X610" s="203"/>
    </row>
    <row r="611" spans="24:24" ht="17.25" customHeight="1">
      <c r="X611" s="203"/>
    </row>
    <row r="612" spans="24:24" ht="17.25" customHeight="1">
      <c r="X612" s="203"/>
    </row>
    <row r="613" spans="24:24" ht="17.25" customHeight="1">
      <c r="X613" s="203"/>
    </row>
    <row r="614" spans="24:24" ht="17.25" customHeight="1">
      <c r="X614" s="203"/>
    </row>
    <row r="615" spans="24:24" ht="17.25" customHeight="1">
      <c r="X615" s="203"/>
    </row>
    <row r="616" spans="24:24" ht="17.25" customHeight="1">
      <c r="X616" s="203"/>
    </row>
    <row r="617" spans="24:24" ht="17.25" customHeight="1">
      <c r="X617" s="203"/>
    </row>
    <row r="618" spans="24:24" ht="17.25" customHeight="1">
      <c r="X618" s="203"/>
    </row>
    <row r="619" spans="24:24" ht="17.25" customHeight="1">
      <c r="X619" s="203"/>
    </row>
    <row r="620" spans="24:24" ht="17.25" customHeight="1">
      <c r="X620" s="203"/>
    </row>
    <row r="621" spans="24:24" ht="17.25" customHeight="1">
      <c r="X621" s="203"/>
    </row>
    <row r="622" spans="24:24" ht="17.25" customHeight="1">
      <c r="X622" s="203"/>
    </row>
    <row r="623" spans="24:24" ht="17.25" customHeight="1">
      <c r="X623" s="203"/>
    </row>
    <row r="624" spans="24:24" ht="17.25" customHeight="1">
      <c r="X624" s="203"/>
    </row>
    <row r="625" spans="24:24" ht="17.25" customHeight="1">
      <c r="X625" s="203"/>
    </row>
    <row r="626" spans="24:24" ht="17.25" customHeight="1">
      <c r="X626" s="203"/>
    </row>
    <row r="627" spans="24:24" ht="17.25" customHeight="1">
      <c r="X627" s="203"/>
    </row>
    <row r="628" spans="24:24" ht="17.25" customHeight="1">
      <c r="X628" s="203"/>
    </row>
    <row r="629" spans="24:24" ht="17.25" customHeight="1">
      <c r="X629" s="203"/>
    </row>
    <row r="630" spans="24:24" ht="17.25" customHeight="1">
      <c r="X630" s="203"/>
    </row>
    <row r="631" spans="24:24" ht="17.25" customHeight="1">
      <c r="X631" s="203"/>
    </row>
    <row r="632" spans="24:24" ht="17.25" customHeight="1">
      <c r="X632" s="203"/>
    </row>
    <row r="633" spans="24:24" ht="17.25" customHeight="1">
      <c r="X633" s="203"/>
    </row>
    <row r="634" spans="24:24" ht="17.25" customHeight="1">
      <c r="X634" s="203"/>
    </row>
    <row r="635" spans="24:24" ht="17.25" customHeight="1">
      <c r="X635" s="203"/>
    </row>
    <row r="636" spans="24:24" ht="17.25" customHeight="1">
      <c r="X636" s="203"/>
    </row>
    <row r="637" spans="24:24" ht="17.25" customHeight="1">
      <c r="X637" s="203"/>
    </row>
    <row r="638" spans="24:24" ht="17.25" customHeight="1">
      <c r="X638" s="203"/>
    </row>
    <row r="639" spans="24:24" ht="17.25" customHeight="1">
      <c r="X639" s="203"/>
    </row>
    <row r="640" spans="24:24" ht="17.25" customHeight="1">
      <c r="X640" s="203"/>
    </row>
    <row r="641" spans="24:24" ht="17.25" customHeight="1">
      <c r="X641" s="203"/>
    </row>
    <row r="642" spans="24:24" ht="17.25" customHeight="1">
      <c r="X642" s="203"/>
    </row>
    <row r="643" spans="24:24" ht="17.25" customHeight="1">
      <c r="X643" s="203"/>
    </row>
    <row r="644" spans="24:24" ht="17.25" customHeight="1">
      <c r="X644" s="203"/>
    </row>
    <row r="645" spans="24:24" ht="17.25" customHeight="1">
      <c r="X645" s="203"/>
    </row>
    <row r="646" spans="24:24" ht="17.25" customHeight="1">
      <c r="X646" s="203"/>
    </row>
    <row r="647" spans="24:24" ht="17.25" customHeight="1">
      <c r="X647" s="203"/>
    </row>
    <row r="648" spans="24:24" ht="17.25" customHeight="1">
      <c r="X648" s="203"/>
    </row>
    <row r="649" spans="24:24" ht="17.25" customHeight="1">
      <c r="X649" s="203"/>
    </row>
    <row r="650" spans="24:24" ht="17.25" customHeight="1">
      <c r="X650" s="203"/>
    </row>
    <row r="651" spans="24:24" ht="17.25" customHeight="1">
      <c r="X651" s="203"/>
    </row>
    <row r="652" spans="24:24" ht="17.25" customHeight="1">
      <c r="X652" s="203"/>
    </row>
    <row r="653" spans="24:24" ht="17.25" customHeight="1">
      <c r="X653" s="203"/>
    </row>
    <row r="654" spans="24:24" ht="17.25" customHeight="1">
      <c r="X654" s="203"/>
    </row>
    <row r="655" spans="24:24" ht="17.25" customHeight="1">
      <c r="X655" s="203"/>
    </row>
    <row r="656" spans="24:24" ht="17.25" customHeight="1">
      <c r="X656" s="203"/>
    </row>
    <row r="657" spans="24:24" ht="17.25" customHeight="1">
      <c r="X657" s="203"/>
    </row>
    <row r="658" spans="24:24" ht="17.25" customHeight="1">
      <c r="X658" s="203"/>
    </row>
    <row r="659" spans="24:24" ht="17.25" customHeight="1">
      <c r="X659" s="203"/>
    </row>
    <row r="660" spans="24:24" ht="17.25" customHeight="1">
      <c r="X660" s="203"/>
    </row>
    <row r="661" spans="24:24" ht="17.25" customHeight="1">
      <c r="X661" s="203"/>
    </row>
    <row r="662" spans="24:24" ht="17.25" customHeight="1">
      <c r="X662" s="203"/>
    </row>
    <row r="663" spans="24:24" ht="17.25" customHeight="1">
      <c r="X663" s="203"/>
    </row>
    <row r="664" spans="24:24" ht="17.25" customHeight="1">
      <c r="X664" s="203"/>
    </row>
    <row r="665" spans="24:24" ht="17.25" customHeight="1">
      <c r="X665" s="203"/>
    </row>
    <row r="666" spans="24:24" ht="17.25" customHeight="1">
      <c r="X666" s="203"/>
    </row>
    <row r="667" spans="24:24" ht="17.25" customHeight="1">
      <c r="X667" s="203"/>
    </row>
    <row r="668" spans="24:24" ht="17.25" customHeight="1">
      <c r="X668" s="203"/>
    </row>
    <row r="669" spans="24:24" ht="17.25" customHeight="1">
      <c r="X669" s="203"/>
    </row>
    <row r="670" spans="24:24" ht="17.25" customHeight="1">
      <c r="X670" s="203"/>
    </row>
    <row r="671" spans="24:24" ht="17.25" customHeight="1">
      <c r="X671" s="203"/>
    </row>
    <row r="672" spans="24:24" ht="17.25" customHeight="1">
      <c r="X672" s="203"/>
    </row>
    <row r="673" spans="24:24" ht="17.25" customHeight="1">
      <c r="X673" s="203"/>
    </row>
    <row r="674" spans="24:24" ht="17.25" customHeight="1">
      <c r="X674" s="203"/>
    </row>
    <row r="675" spans="24:24" ht="17.25" customHeight="1">
      <c r="X675" s="203"/>
    </row>
    <row r="676" spans="24:24" ht="17.25" customHeight="1">
      <c r="X676" s="203"/>
    </row>
    <row r="677" spans="24:24" ht="17.25" customHeight="1">
      <c r="X677" s="203"/>
    </row>
    <row r="678" spans="24:24" ht="17.25" customHeight="1">
      <c r="X678" s="203"/>
    </row>
    <row r="679" spans="24:24" ht="17.25" customHeight="1">
      <c r="X679" s="203"/>
    </row>
    <row r="680" spans="24:24" ht="17.25" customHeight="1">
      <c r="X680" s="203"/>
    </row>
    <row r="681" spans="24:24" ht="17.25" customHeight="1">
      <c r="X681" s="203"/>
    </row>
    <row r="682" spans="24:24" ht="17.25" customHeight="1">
      <c r="X682" s="203"/>
    </row>
    <row r="683" spans="24:24" ht="17.25" customHeight="1">
      <c r="X683" s="203"/>
    </row>
    <row r="684" spans="24:24" ht="17.25" customHeight="1">
      <c r="X684" s="203"/>
    </row>
    <row r="685" spans="24:24" ht="17.25" customHeight="1">
      <c r="X685" s="203"/>
    </row>
    <row r="686" spans="24:24" ht="17.25" customHeight="1">
      <c r="X686" s="203"/>
    </row>
    <row r="687" spans="24:24" ht="17.25" customHeight="1">
      <c r="X687" s="203"/>
    </row>
    <row r="688" spans="24:24" ht="17.25" customHeight="1">
      <c r="X688" s="203"/>
    </row>
    <row r="689" spans="24:24" ht="17.25" customHeight="1">
      <c r="X689" s="203"/>
    </row>
    <row r="690" spans="24:24" ht="17.25" customHeight="1">
      <c r="X690" s="203"/>
    </row>
    <row r="691" spans="24:24" ht="17.25" customHeight="1">
      <c r="X691" s="203"/>
    </row>
    <row r="692" spans="24:24" ht="17.25" customHeight="1">
      <c r="X692" s="203"/>
    </row>
    <row r="693" spans="24:24" ht="17.25" customHeight="1">
      <c r="X693" s="203"/>
    </row>
    <row r="694" spans="24:24" ht="17.25" customHeight="1">
      <c r="X694" s="203"/>
    </row>
    <row r="695" spans="24:24" ht="17.25" customHeight="1">
      <c r="X695" s="203"/>
    </row>
    <row r="696" spans="24:24" ht="17.25" customHeight="1">
      <c r="X696" s="203"/>
    </row>
    <row r="697" spans="24:24" ht="17.25" customHeight="1">
      <c r="X697" s="203"/>
    </row>
    <row r="698" spans="24:24" ht="17.25" customHeight="1">
      <c r="X698" s="203"/>
    </row>
    <row r="699" spans="24:24" ht="17.25" customHeight="1">
      <c r="X699" s="203"/>
    </row>
    <row r="700" spans="24:24" ht="17.25" customHeight="1">
      <c r="X700" s="203"/>
    </row>
    <row r="701" spans="24:24" ht="17.25" customHeight="1">
      <c r="X701" s="203"/>
    </row>
    <row r="702" spans="24:24" ht="17.25" customHeight="1">
      <c r="X702" s="203"/>
    </row>
    <row r="703" spans="24:24" ht="17.25" customHeight="1">
      <c r="X703" s="203"/>
    </row>
    <row r="704" spans="24:24" ht="17.25" customHeight="1">
      <c r="X704" s="203"/>
    </row>
    <row r="705" spans="24:24" ht="17.25" customHeight="1">
      <c r="X705" s="203"/>
    </row>
    <row r="706" spans="24:24" ht="17.25" customHeight="1">
      <c r="X706" s="203"/>
    </row>
    <row r="707" spans="24:24" ht="17.25" customHeight="1">
      <c r="X707" s="203"/>
    </row>
    <row r="708" spans="24:24" ht="17.25" customHeight="1">
      <c r="X708" s="203"/>
    </row>
    <row r="709" spans="24:24" ht="17.25" customHeight="1">
      <c r="X709" s="203"/>
    </row>
    <row r="710" spans="24:24" ht="17.25" customHeight="1">
      <c r="X710" s="203"/>
    </row>
    <row r="711" spans="24:24" ht="17.25" customHeight="1">
      <c r="X711" s="203"/>
    </row>
    <row r="712" spans="24:24" ht="17.25" customHeight="1">
      <c r="X712" s="203"/>
    </row>
    <row r="713" spans="24:24" ht="17.25" customHeight="1">
      <c r="X713" s="203"/>
    </row>
    <row r="714" spans="24:24" ht="17.25" customHeight="1">
      <c r="X714" s="203"/>
    </row>
    <row r="715" spans="24:24" ht="17.25" customHeight="1">
      <c r="X715" s="203"/>
    </row>
    <row r="716" spans="24:24" ht="17.25" customHeight="1">
      <c r="X716" s="203"/>
    </row>
    <row r="717" spans="24:24" ht="17.25" customHeight="1">
      <c r="X717" s="203"/>
    </row>
    <row r="718" spans="24:24" ht="17.25" customHeight="1">
      <c r="X718" s="203"/>
    </row>
    <row r="719" spans="24:24" ht="17.25" customHeight="1">
      <c r="X719" s="203"/>
    </row>
    <row r="720" spans="24:24" ht="17.25" customHeight="1">
      <c r="X720" s="203"/>
    </row>
    <row r="721" spans="24:24" ht="17.25" customHeight="1">
      <c r="X721" s="203"/>
    </row>
    <row r="722" spans="24:24" ht="17.25" customHeight="1">
      <c r="X722" s="203"/>
    </row>
    <row r="723" spans="24:24" ht="17.25" customHeight="1">
      <c r="X723" s="203"/>
    </row>
    <row r="724" spans="24:24" ht="17.25" customHeight="1">
      <c r="X724" s="203"/>
    </row>
    <row r="725" spans="24:24" ht="17.25" customHeight="1">
      <c r="X725" s="203"/>
    </row>
    <row r="726" spans="24:24" ht="17.25" customHeight="1">
      <c r="X726" s="203"/>
    </row>
    <row r="727" spans="24:24" ht="17.25" customHeight="1">
      <c r="X727" s="203"/>
    </row>
    <row r="728" spans="24:24" ht="17.25" customHeight="1">
      <c r="X728" s="203"/>
    </row>
    <row r="729" spans="24:24" ht="17.25" customHeight="1">
      <c r="X729" s="203"/>
    </row>
    <row r="730" spans="24:24" ht="17.25" customHeight="1">
      <c r="X730" s="203"/>
    </row>
    <row r="731" spans="24:24" ht="17.25" customHeight="1">
      <c r="X731" s="203"/>
    </row>
    <row r="732" spans="24:24" ht="17.25" customHeight="1">
      <c r="X732" s="203"/>
    </row>
    <row r="733" spans="24:24" ht="17.25" customHeight="1">
      <c r="X733" s="203"/>
    </row>
    <row r="734" spans="24:24" ht="17.25" customHeight="1">
      <c r="X734" s="203"/>
    </row>
    <row r="735" spans="24:24" ht="17.25" customHeight="1">
      <c r="X735" s="203"/>
    </row>
    <row r="736" spans="24:24" ht="17.25" customHeight="1">
      <c r="X736" s="203"/>
    </row>
    <row r="737" spans="24:24" ht="17.25" customHeight="1">
      <c r="X737" s="203"/>
    </row>
    <row r="738" spans="24:24" ht="17.25" customHeight="1">
      <c r="X738" s="203"/>
    </row>
    <row r="739" spans="24:24" ht="17.25" customHeight="1">
      <c r="X739" s="203"/>
    </row>
    <row r="740" spans="24:24" ht="17.25" customHeight="1">
      <c r="X740" s="203"/>
    </row>
    <row r="741" spans="24:24" ht="17.25" customHeight="1">
      <c r="X741" s="203"/>
    </row>
    <row r="742" spans="24:24" ht="17.25" customHeight="1">
      <c r="X742" s="203"/>
    </row>
    <row r="743" spans="24:24" ht="17.25" customHeight="1">
      <c r="X743" s="203"/>
    </row>
    <row r="744" spans="24:24" ht="17.25" customHeight="1">
      <c r="X744" s="203"/>
    </row>
    <row r="745" spans="24:24" ht="17.25" customHeight="1">
      <c r="X745" s="203"/>
    </row>
    <row r="746" spans="24:24" ht="17.25" customHeight="1">
      <c r="X746" s="203"/>
    </row>
    <row r="747" spans="24:24" ht="17.25" customHeight="1">
      <c r="X747" s="203"/>
    </row>
    <row r="748" spans="24:24" ht="17.25" customHeight="1">
      <c r="X748" s="203"/>
    </row>
    <row r="749" spans="24:24" ht="17.25" customHeight="1">
      <c r="X749" s="203"/>
    </row>
    <row r="750" spans="24:24" ht="17.25" customHeight="1">
      <c r="X750" s="203"/>
    </row>
    <row r="751" spans="24:24" ht="17.25" customHeight="1">
      <c r="X751" s="203"/>
    </row>
    <row r="752" spans="24:24" ht="17.25" customHeight="1">
      <c r="X752" s="203"/>
    </row>
    <row r="753" spans="24:24" ht="17.25" customHeight="1">
      <c r="X753" s="203"/>
    </row>
    <row r="754" spans="24:24" ht="17.25" customHeight="1">
      <c r="X754" s="203"/>
    </row>
    <row r="755" spans="24:24" ht="17.25" customHeight="1">
      <c r="X755" s="203"/>
    </row>
    <row r="756" spans="24:24" ht="17.25" customHeight="1">
      <c r="X756" s="203"/>
    </row>
    <row r="757" spans="24:24" ht="17.25" customHeight="1">
      <c r="X757" s="203"/>
    </row>
    <row r="758" spans="24:24" ht="17.25" customHeight="1">
      <c r="X758" s="203"/>
    </row>
    <row r="759" spans="24:24" ht="17.25" customHeight="1">
      <c r="X759" s="203"/>
    </row>
    <row r="760" spans="24:24" ht="17.25" customHeight="1">
      <c r="X760" s="203"/>
    </row>
    <row r="761" spans="24:24" ht="17.25" customHeight="1">
      <c r="X761" s="203"/>
    </row>
    <row r="762" spans="24:24" ht="17.25" customHeight="1">
      <c r="X762" s="203"/>
    </row>
    <row r="763" spans="24:24" ht="17.25" customHeight="1">
      <c r="X763" s="203"/>
    </row>
    <row r="764" spans="24:24" ht="17.25" customHeight="1">
      <c r="X764" s="203"/>
    </row>
    <row r="765" spans="24:24" ht="17.25" customHeight="1">
      <c r="X765" s="203"/>
    </row>
    <row r="766" spans="24:24" ht="17.25" customHeight="1">
      <c r="X766" s="203"/>
    </row>
    <row r="767" spans="24:24" ht="17.25" customHeight="1">
      <c r="X767" s="203"/>
    </row>
    <row r="768" spans="24:24" ht="17.25" customHeight="1">
      <c r="X768" s="203"/>
    </row>
    <row r="769" spans="24:24" ht="17.25" customHeight="1">
      <c r="X769" s="203"/>
    </row>
    <row r="770" spans="24:24" ht="17.25" customHeight="1">
      <c r="X770" s="203"/>
    </row>
    <row r="771" spans="24:24" ht="17.25" customHeight="1">
      <c r="X771" s="203"/>
    </row>
    <row r="772" spans="24:24" ht="17.25" customHeight="1">
      <c r="X772" s="203"/>
    </row>
    <row r="773" spans="24:24" ht="17.25" customHeight="1">
      <c r="X773" s="203"/>
    </row>
    <row r="774" spans="24:24" ht="17.25" customHeight="1">
      <c r="X774" s="203"/>
    </row>
    <row r="775" spans="24:24" ht="17.25" customHeight="1">
      <c r="X775" s="203"/>
    </row>
    <row r="776" spans="24:24" ht="17.25" customHeight="1">
      <c r="X776" s="203"/>
    </row>
    <row r="777" spans="24:24" ht="17.25" customHeight="1">
      <c r="X777" s="203"/>
    </row>
    <row r="778" spans="24:24" ht="17.25" customHeight="1">
      <c r="X778" s="203"/>
    </row>
    <row r="779" spans="24:24" ht="17.25" customHeight="1">
      <c r="X779" s="203"/>
    </row>
    <row r="780" spans="24:24" ht="17.25" customHeight="1">
      <c r="X780" s="203"/>
    </row>
    <row r="781" spans="24:24" ht="17.25" customHeight="1">
      <c r="X781" s="203"/>
    </row>
    <row r="782" spans="24:24" ht="17.25" customHeight="1">
      <c r="X782" s="203"/>
    </row>
    <row r="783" spans="24:24" ht="17.25" customHeight="1">
      <c r="X783" s="203"/>
    </row>
    <row r="784" spans="24:24" ht="17.25" customHeight="1">
      <c r="X784" s="203"/>
    </row>
    <row r="785" spans="24:24" ht="17.25" customHeight="1">
      <c r="X785" s="203"/>
    </row>
    <row r="786" spans="24:24" ht="17.25" customHeight="1">
      <c r="X786" s="203"/>
    </row>
    <row r="787" spans="24:24" ht="17.25" customHeight="1">
      <c r="X787" s="203"/>
    </row>
    <row r="788" spans="24:24" ht="17.25" customHeight="1">
      <c r="X788" s="203"/>
    </row>
    <row r="789" spans="24:24" ht="17.25" customHeight="1">
      <c r="X789" s="203"/>
    </row>
    <row r="790" spans="24:24" ht="17.25" customHeight="1">
      <c r="X790" s="203"/>
    </row>
    <row r="791" spans="24:24" ht="17.25" customHeight="1">
      <c r="X791" s="203"/>
    </row>
    <row r="792" spans="24:24" ht="17.25" customHeight="1">
      <c r="X792" s="203"/>
    </row>
    <row r="793" spans="24:24" ht="17.25" customHeight="1">
      <c r="X793" s="203"/>
    </row>
    <row r="794" spans="24:24" ht="17.25" customHeight="1">
      <c r="X794" s="203"/>
    </row>
    <row r="795" spans="24:24" ht="17.25" customHeight="1">
      <c r="X795" s="203"/>
    </row>
    <row r="796" spans="24:24" ht="17.25" customHeight="1">
      <c r="X796" s="203"/>
    </row>
    <row r="797" spans="24:24" ht="17.25" customHeight="1">
      <c r="X797" s="203"/>
    </row>
    <row r="798" spans="24:24" ht="17.25" customHeight="1">
      <c r="X798" s="203"/>
    </row>
    <row r="799" spans="24:24" ht="17.25" customHeight="1">
      <c r="X799" s="203"/>
    </row>
    <row r="800" spans="24:24" ht="17.25" customHeight="1">
      <c r="X800" s="203"/>
    </row>
    <row r="801" spans="24:24" ht="17.25" customHeight="1">
      <c r="X801" s="203"/>
    </row>
    <row r="802" spans="24:24" ht="17.25" customHeight="1">
      <c r="X802" s="203"/>
    </row>
    <row r="803" spans="24:24" ht="17.25" customHeight="1">
      <c r="X803" s="203"/>
    </row>
    <row r="804" spans="24:24" ht="17.25" customHeight="1">
      <c r="X804" s="203"/>
    </row>
    <row r="805" spans="24:24" ht="17.25" customHeight="1">
      <c r="X805" s="203"/>
    </row>
    <row r="806" spans="24:24" ht="17.25" customHeight="1">
      <c r="X806" s="203"/>
    </row>
    <row r="807" spans="24:24" ht="17.25" customHeight="1">
      <c r="X807" s="203"/>
    </row>
    <row r="808" spans="24:24" ht="17.25" customHeight="1">
      <c r="X808" s="203"/>
    </row>
    <row r="809" spans="24:24" ht="17.25" customHeight="1">
      <c r="X809" s="203"/>
    </row>
    <row r="810" spans="24:24" ht="17.25" customHeight="1">
      <c r="X810" s="203"/>
    </row>
    <row r="811" spans="24:24" ht="17.25" customHeight="1">
      <c r="X811" s="203"/>
    </row>
    <row r="812" spans="24:24" ht="17.25" customHeight="1">
      <c r="X812" s="203"/>
    </row>
    <row r="813" spans="24:24" ht="17.25" customHeight="1">
      <c r="X813" s="203"/>
    </row>
    <row r="814" spans="24:24" ht="17.25" customHeight="1">
      <c r="X814" s="203"/>
    </row>
    <row r="815" spans="24:24" ht="17.25" customHeight="1">
      <c r="X815" s="203"/>
    </row>
    <row r="816" spans="24:24" ht="17.25" customHeight="1">
      <c r="X816" s="203"/>
    </row>
    <row r="817" spans="24:24" ht="17.25" customHeight="1">
      <c r="X817" s="203"/>
    </row>
    <row r="818" spans="24:24" ht="17.25" customHeight="1">
      <c r="X818" s="203"/>
    </row>
    <row r="819" spans="24:24" ht="17.25" customHeight="1">
      <c r="X819" s="203"/>
    </row>
    <row r="820" spans="24:24" ht="17.25" customHeight="1">
      <c r="X820" s="203"/>
    </row>
    <row r="821" spans="24:24" ht="17.25" customHeight="1">
      <c r="X821" s="203"/>
    </row>
    <row r="822" spans="24:24" ht="17.25" customHeight="1">
      <c r="X822" s="203"/>
    </row>
    <row r="823" spans="24:24" ht="17.25" customHeight="1">
      <c r="X823" s="203"/>
    </row>
    <row r="824" spans="24:24" ht="17.25" customHeight="1">
      <c r="X824" s="203"/>
    </row>
    <row r="825" spans="24:24" ht="17.25" customHeight="1">
      <c r="X825" s="203"/>
    </row>
    <row r="826" spans="24:24" ht="17.25" customHeight="1">
      <c r="X826" s="203"/>
    </row>
    <row r="827" spans="24:24" ht="17.25" customHeight="1">
      <c r="X827" s="203"/>
    </row>
    <row r="828" spans="24:24" ht="17.25" customHeight="1">
      <c r="X828" s="203"/>
    </row>
    <row r="829" spans="24:24" ht="17.25" customHeight="1">
      <c r="X829" s="203"/>
    </row>
    <row r="830" spans="24:24" ht="17.25" customHeight="1">
      <c r="X830" s="203"/>
    </row>
    <row r="831" spans="24:24" ht="17.25" customHeight="1">
      <c r="X831" s="203"/>
    </row>
    <row r="832" spans="24:24" ht="17.25" customHeight="1">
      <c r="X832" s="203"/>
    </row>
    <row r="833" spans="24:24" ht="17.25" customHeight="1">
      <c r="X833" s="203"/>
    </row>
    <row r="834" spans="24:24" ht="17.25" customHeight="1">
      <c r="X834" s="203"/>
    </row>
    <row r="835" spans="24:24" ht="17.25" customHeight="1">
      <c r="X835" s="203"/>
    </row>
    <row r="836" spans="24:24" ht="17.25" customHeight="1">
      <c r="X836" s="203"/>
    </row>
    <row r="837" spans="24:24" ht="17.25" customHeight="1">
      <c r="X837" s="203"/>
    </row>
    <row r="838" spans="24:24" ht="17.25" customHeight="1">
      <c r="X838" s="203"/>
    </row>
    <row r="839" spans="24:24" ht="17.25" customHeight="1">
      <c r="X839" s="203"/>
    </row>
    <row r="840" spans="24:24" ht="17.25" customHeight="1">
      <c r="X840" s="203"/>
    </row>
    <row r="841" spans="24:24" ht="17.25" customHeight="1">
      <c r="X841" s="203"/>
    </row>
    <row r="842" spans="24:24" ht="17.25" customHeight="1">
      <c r="X842" s="203"/>
    </row>
    <row r="843" spans="24:24" ht="17.25" customHeight="1">
      <c r="X843" s="203"/>
    </row>
    <row r="844" spans="24:24" ht="17.25" customHeight="1">
      <c r="X844" s="203"/>
    </row>
    <row r="845" spans="24:24" ht="17.25" customHeight="1">
      <c r="X845" s="203"/>
    </row>
    <row r="846" spans="24:24" ht="17.25" customHeight="1">
      <c r="X846" s="203"/>
    </row>
    <row r="847" spans="24:24" ht="17.25" customHeight="1">
      <c r="X847" s="203"/>
    </row>
    <row r="848" spans="24:24" ht="17.25" customHeight="1">
      <c r="X848" s="203"/>
    </row>
    <row r="849" spans="24:24" ht="17.25" customHeight="1">
      <c r="X849" s="203"/>
    </row>
    <row r="850" spans="24:24" ht="17.25" customHeight="1">
      <c r="X850" s="203"/>
    </row>
    <row r="851" spans="24:24" ht="17.25" customHeight="1">
      <c r="X851" s="203"/>
    </row>
    <row r="852" spans="24:24" ht="17.25" customHeight="1">
      <c r="X852" s="203"/>
    </row>
    <row r="853" spans="24:24" ht="17.25" customHeight="1">
      <c r="X853" s="203"/>
    </row>
    <row r="854" spans="24:24" ht="17.25" customHeight="1">
      <c r="X854" s="203"/>
    </row>
    <row r="855" spans="24:24" ht="17.25" customHeight="1">
      <c r="X855" s="203"/>
    </row>
    <row r="856" spans="24:24" ht="17.25" customHeight="1">
      <c r="X856" s="203"/>
    </row>
    <row r="857" spans="24:24" ht="17.25" customHeight="1">
      <c r="X857" s="203"/>
    </row>
    <row r="858" spans="24:24" ht="17.25" customHeight="1">
      <c r="X858" s="203"/>
    </row>
    <row r="859" spans="24:24" ht="17.25" customHeight="1">
      <c r="X859" s="203"/>
    </row>
    <row r="860" spans="24:24" ht="17.25" customHeight="1">
      <c r="X860" s="203"/>
    </row>
    <row r="861" spans="24:24" ht="17.25" customHeight="1">
      <c r="X861" s="203"/>
    </row>
    <row r="862" spans="24:24" ht="17.25" customHeight="1">
      <c r="X862" s="203"/>
    </row>
    <row r="863" spans="24:24" ht="17.25" customHeight="1">
      <c r="X863" s="203"/>
    </row>
    <row r="864" spans="24:24" ht="17.25" customHeight="1">
      <c r="X864" s="203"/>
    </row>
    <row r="865" spans="24:24" ht="17.25" customHeight="1">
      <c r="X865" s="203"/>
    </row>
    <row r="866" spans="24:24" ht="17.25" customHeight="1">
      <c r="X866" s="203"/>
    </row>
    <row r="867" spans="24:24" ht="17.25" customHeight="1">
      <c r="X867" s="203"/>
    </row>
    <row r="868" spans="24:24" ht="17.25" customHeight="1">
      <c r="X868" s="203"/>
    </row>
    <row r="869" spans="24:24" ht="17.25" customHeight="1">
      <c r="X869" s="203"/>
    </row>
    <row r="870" spans="24:24" ht="17.25" customHeight="1">
      <c r="X870" s="203"/>
    </row>
    <row r="871" spans="24:24" ht="17.25" customHeight="1">
      <c r="X871" s="203"/>
    </row>
    <row r="872" spans="24:24" ht="17.25" customHeight="1">
      <c r="X872" s="203"/>
    </row>
    <row r="873" spans="24:24" ht="17.25" customHeight="1">
      <c r="X873" s="203"/>
    </row>
    <row r="874" spans="24:24" ht="17.25" customHeight="1">
      <c r="X874" s="203"/>
    </row>
    <row r="875" spans="24:24" ht="17.25" customHeight="1">
      <c r="X875" s="203"/>
    </row>
    <row r="876" spans="24:24" ht="17.25" customHeight="1">
      <c r="X876" s="203"/>
    </row>
    <row r="877" spans="24:24" ht="17.25" customHeight="1">
      <c r="X877" s="203"/>
    </row>
    <row r="878" spans="24:24" ht="17.25" customHeight="1">
      <c r="X878" s="203"/>
    </row>
    <row r="879" spans="24:24" ht="17.25" customHeight="1">
      <c r="X879" s="203"/>
    </row>
    <row r="880" spans="24:24" ht="17.25" customHeight="1">
      <c r="X880" s="203"/>
    </row>
    <row r="881" spans="24:24" ht="17.25" customHeight="1">
      <c r="X881" s="203"/>
    </row>
    <row r="882" spans="24:24" ht="17.25" customHeight="1">
      <c r="X882" s="203"/>
    </row>
    <row r="883" spans="24:24" ht="17.25" customHeight="1">
      <c r="X883" s="203"/>
    </row>
    <row r="884" spans="24:24" ht="17.25" customHeight="1">
      <c r="X884" s="203"/>
    </row>
    <row r="885" spans="24:24" ht="17.25" customHeight="1">
      <c r="X885" s="203"/>
    </row>
    <row r="886" spans="24:24" ht="17.25" customHeight="1">
      <c r="X886" s="203"/>
    </row>
    <row r="887" spans="24:24" ht="17.25" customHeight="1">
      <c r="X887" s="203"/>
    </row>
    <row r="888" spans="24:24" ht="17.25" customHeight="1">
      <c r="X888" s="203"/>
    </row>
    <row r="889" spans="24:24" ht="17.25" customHeight="1">
      <c r="X889" s="203"/>
    </row>
    <row r="890" spans="24:24" ht="17.25" customHeight="1">
      <c r="X890" s="203"/>
    </row>
    <row r="891" spans="24:24" ht="17.25" customHeight="1">
      <c r="X891" s="203"/>
    </row>
    <row r="892" spans="24:24" ht="17.25" customHeight="1">
      <c r="X892" s="203"/>
    </row>
    <row r="893" spans="24:24" ht="17.25" customHeight="1">
      <c r="X893" s="203"/>
    </row>
    <row r="894" spans="24:24" ht="17.25" customHeight="1">
      <c r="X894" s="203"/>
    </row>
    <row r="895" spans="24:24" ht="17.25" customHeight="1">
      <c r="X895" s="203"/>
    </row>
    <row r="896" spans="24:24" ht="17.25" customHeight="1">
      <c r="X896" s="203"/>
    </row>
    <row r="897" spans="24:24" ht="17.25" customHeight="1">
      <c r="X897" s="203"/>
    </row>
    <row r="898" spans="24:24" ht="17.25" customHeight="1">
      <c r="X898" s="203"/>
    </row>
    <row r="899" spans="24:24" ht="17.25" customHeight="1">
      <c r="X899" s="203"/>
    </row>
    <row r="900" spans="24:24" ht="17.25" customHeight="1">
      <c r="X900" s="203"/>
    </row>
    <row r="901" spans="24:24" ht="17.25" customHeight="1">
      <c r="X901" s="203"/>
    </row>
    <row r="902" spans="24:24" ht="17.25" customHeight="1">
      <c r="X902" s="203"/>
    </row>
    <row r="903" spans="24:24" ht="17.25" customHeight="1">
      <c r="X903" s="203"/>
    </row>
    <row r="904" spans="24:24" ht="17.25" customHeight="1">
      <c r="X904" s="203"/>
    </row>
    <row r="905" spans="24:24" ht="17.25" customHeight="1">
      <c r="X905" s="203"/>
    </row>
    <row r="906" spans="24:24" ht="17.25" customHeight="1">
      <c r="X906" s="203"/>
    </row>
    <row r="907" spans="24:24" ht="17.25" customHeight="1">
      <c r="X907" s="203"/>
    </row>
    <row r="908" spans="24:24" ht="17.25" customHeight="1">
      <c r="X908" s="203"/>
    </row>
    <row r="909" spans="24:24" ht="17.25" customHeight="1">
      <c r="X909" s="203"/>
    </row>
    <row r="910" spans="24:24" ht="17.25" customHeight="1">
      <c r="X910" s="203"/>
    </row>
    <row r="911" spans="24:24" ht="17.25" customHeight="1">
      <c r="X911" s="203"/>
    </row>
    <row r="912" spans="24:24" ht="17.25" customHeight="1">
      <c r="X912" s="203"/>
    </row>
    <row r="913" spans="24:24" ht="17.25" customHeight="1">
      <c r="X913" s="203"/>
    </row>
    <row r="914" spans="24:24" ht="17.25" customHeight="1">
      <c r="X914" s="203"/>
    </row>
    <row r="915" spans="24:24" ht="17.25" customHeight="1">
      <c r="X915" s="203"/>
    </row>
    <row r="916" spans="24:24" ht="17.25" customHeight="1">
      <c r="X916" s="203"/>
    </row>
    <row r="917" spans="24:24" ht="17.25" customHeight="1">
      <c r="X917" s="203"/>
    </row>
    <row r="918" spans="24:24" ht="17.25" customHeight="1">
      <c r="X918" s="203"/>
    </row>
    <row r="919" spans="24:24" ht="17.25" customHeight="1">
      <c r="X919" s="203"/>
    </row>
    <row r="920" spans="24:24" ht="17.25" customHeight="1">
      <c r="X920" s="203"/>
    </row>
    <row r="921" spans="24:24" ht="17.25" customHeight="1">
      <c r="X921" s="203"/>
    </row>
    <row r="922" spans="24:24" ht="17.25" customHeight="1">
      <c r="X922" s="203"/>
    </row>
    <row r="923" spans="24:24" ht="17.25" customHeight="1">
      <c r="X923" s="203"/>
    </row>
    <row r="924" spans="24:24" ht="17.25" customHeight="1">
      <c r="X924" s="203"/>
    </row>
    <row r="925" spans="24:24" ht="17.25" customHeight="1">
      <c r="X925" s="203"/>
    </row>
    <row r="926" spans="24:24" ht="17.25" customHeight="1">
      <c r="X926" s="203"/>
    </row>
    <row r="927" spans="24:24" ht="17.25" customHeight="1">
      <c r="X927" s="203"/>
    </row>
    <row r="928" spans="24:24" ht="17.25" customHeight="1">
      <c r="X928" s="203"/>
    </row>
    <row r="929" spans="24:24" ht="17.25" customHeight="1">
      <c r="X929" s="203"/>
    </row>
    <row r="930" spans="24:24" ht="17.25" customHeight="1">
      <c r="X930" s="203"/>
    </row>
    <row r="931" spans="24:24" ht="17.25" customHeight="1">
      <c r="X931" s="203"/>
    </row>
    <row r="932" spans="24:24" ht="17.25" customHeight="1">
      <c r="X932" s="203"/>
    </row>
    <row r="933" spans="24:24" ht="17.25" customHeight="1">
      <c r="X933" s="203"/>
    </row>
    <row r="934" spans="24:24" ht="17.25" customHeight="1">
      <c r="X934" s="203"/>
    </row>
    <row r="935" spans="24:24" ht="17.25" customHeight="1">
      <c r="X935" s="203"/>
    </row>
    <row r="936" spans="24:24" ht="17.25" customHeight="1">
      <c r="X936" s="203"/>
    </row>
    <row r="937" spans="24:24" ht="17.25" customHeight="1">
      <c r="X937" s="203"/>
    </row>
    <row r="938" spans="24:24" ht="17.25" customHeight="1">
      <c r="X938" s="203"/>
    </row>
    <row r="939" spans="24:24" ht="17.25" customHeight="1">
      <c r="X939" s="203"/>
    </row>
    <row r="940" spans="24:24" ht="17.25" customHeight="1">
      <c r="X940" s="203"/>
    </row>
    <row r="941" spans="24:24" ht="17.25" customHeight="1">
      <c r="X941" s="203"/>
    </row>
    <row r="942" spans="24:24" ht="17.25" customHeight="1">
      <c r="X942" s="203"/>
    </row>
    <row r="943" spans="24:24" ht="17.25" customHeight="1">
      <c r="X943" s="203"/>
    </row>
    <row r="944" spans="24:24" ht="17.25" customHeight="1">
      <c r="X944" s="203"/>
    </row>
    <row r="945" spans="24:24" ht="17.25" customHeight="1">
      <c r="X945" s="203"/>
    </row>
    <row r="946" spans="24:24" ht="17.25" customHeight="1">
      <c r="X946" s="203"/>
    </row>
    <row r="947" spans="24:24" ht="17.25" customHeight="1">
      <c r="X947" s="203"/>
    </row>
    <row r="948" spans="24:24" ht="17.25" customHeight="1">
      <c r="X948" s="203"/>
    </row>
    <row r="949" spans="24:24" ht="17.25" customHeight="1">
      <c r="X949" s="203"/>
    </row>
    <row r="950" spans="24:24" ht="17.25" customHeight="1">
      <c r="X950" s="203"/>
    </row>
    <row r="951" spans="24:24" ht="17.25" customHeight="1">
      <c r="X951" s="203"/>
    </row>
    <row r="952" spans="24:24" ht="17.25" customHeight="1">
      <c r="X952" s="203"/>
    </row>
    <row r="953" spans="24:24" ht="17.25" customHeight="1">
      <c r="X953" s="203"/>
    </row>
    <row r="954" spans="24:24" ht="17.25" customHeight="1">
      <c r="X954" s="203"/>
    </row>
    <row r="955" spans="24:24" ht="17.25" customHeight="1">
      <c r="X955" s="203"/>
    </row>
    <row r="956" spans="24:24" ht="17.25" customHeight="1">
      <c r="X956" s="203"/>
    </row>
    <row r="957" spans="24:24" ht="17.25" customHeight="1">
      <c r="X957" s="203"/>
    </row>
    <row r="958" spans="24:24" ht="17.25" customHeight="1">
      <c r="X958" s="203"/>
    </row>
    <row r="959" spans="24:24" ht="17.25" customHeight="1">
      <c r="X959" s="203"/>
    </row>
    <row r="960" spans="24:24" ht="17.25" customHeight="1">
      <c r="X960" s="203"/>
    </row>
    <row r="961" spans="24:24" ht="17.25" customHeight="1">
      <c r="X961" s="203"/>
    </row>
    <row r="962" spans="24:24" ht="17.25" customHeight="1">
      <c r="X962" s="203"/>
    </row>
    <row r="963" spans="24:24" ht="17.25" customHeight="1">
      <c r="X963" s="203"/>
    </row>
    <row r="964" spans="24:24" ht="17.25" customHeight="1">
      <c r="X964" s="203"/>
    </row>
    <row r="965" spans="24:24" ht="17.25" customHeight="1">
      <c r="X965" s="203"/>
    </row>
    <row r="966" spans="24:24" ht="17.25" customHeight="1">
      <c r="X966" s="203"/>
    </row>
    <row r="967" spans="24:24" ht="17.25" customHeight="1">
      <c r="X967" s="203"/>
    </row>
    <row r="968" spans="24:24" ht="17.25" customHeight="1">
      <c r="X968" s="203"/>
    </row>
    <row r="969" spans="24:24" ht="17.25" customHeight="1">
      <c r="X969" s="203"/>
    </row>
    <row r="970" spans="24:24" ht="17.25" customHeight="1">
      <c r="X970" s="203"/>
    </row>
    <row r="971" spans="24:24" ht="17.25" customHeight="1">
      <c r="X971" s="203"/>
    </row>
    <row r="972" spans="24:24" ht="17.25" customHeight="1">
      <c r="X972" s="203"/>
    </row>
    <row r="973" spans="24:24" ht="17.25" customHeight="1">
      <c r="X973" s="203"/>
    </row>
    <row r="974" spans="24:24" ht="17.25" customHeight="1">
      <c r="X974" s="203"/>
    </row>
    <row r="975" spans="24:24" ht="17.25" customHeight="1">
      <c r="X975" s="203"/>
    </row>
    <row r="976" spans="24:24" ht="17.25" customHeight="1">
      <c r="X976" s="203"/>
    </row>
    <row r="977" spans="24:24" ht="17.25" customHeight="1">
      <c r="X977" s="203"/>
    </row>
    <row r="978" spans="24:24" ht="17.25" customHeight="1">
      <c r="X978" s="203"/>
    </row>
    <row r="979" spans="24:24" ht="17.25" customHeight="1">
      <c r="X979" s="203"/>
    </row>
    <row r="980" spans="24:24" ht="17.25" customHeight="1">
      <c r="X980" s="203"/>
    </row>
    <row r="981" spans="24:24" ht="17.25" customHeight="1">
      <c r="X981" s="203"/>
    </row>
    <row r="982" spans="24:24" ht="17.25" customHeight="1">
      <c r="X982" s="203"/>
    </row>
    <row r="983" spans="24:24" ht="17.25" customHeight="1">
      <c r="X983" s="203"/>
    </row>
    <row r="984" spans="24:24" ht="17.25" customHeight="1">
      <c r="X984" s="203"/>
    </row>
    <row r="985" spans="24:24" ht="17.25" customHeight="1">
      <c r="X985" s="203"/>
    </row>
    <row r="986" spans="24:24" ht="17.25" customHeight="1">
      <c r="X986" s="203"/>
    </row>
    <row r="987" spans="24:24" ht="17.25" customHeight="1">
      <c r="X987" s="203"/>
    </row>
    <row r="988" spans="24:24" ht="17.25" customHeight="1">
      <c r="X988" s="203"/>
    </row>
    <row r="989" spans="24:24" ht="17.25" customHeight="1">
      <c r="X989" s="203"/>
    </row>
    <row r="990" spans="24:24" ht="17.25" customHeight="1">
      <c r="X990" s="203"/>
    </row>
    <row r="991" spans="24:24" ht="17.25" customHeight="1">
      <c r="X991" s="203"/>
    </row>
    <row r="992" spans="24:24" ht="17.25" customHeight="1">
      <c r="X992" s="203"/>
    </row>
    <row r="993" spans="24:24" ht="17.25" customHeight="1">
      <c r="X993" s="203"/>
    </row>
    <row r="994" spans="24:24" ht="17.25" customHeight="1">
      <c r="X994" s="203"/>
    </row>
    <row r="995" spans="24:24" ht="17.25" customHeight="1">
      <c r="X995" s="203"/>
    </row>
    <row r="996" spans="24:24" ht="17.25" customHeight="1">
      <c r="X996" s="203"/>
    </row>
    <row r="997" spans="24:24" ht="17.25" customHeight="1">
      <c r="X997" s="203"/>
    </row>
    <row r="998" spans="24:24" ht="17.25" customHeight="1">
      <c r="X998" s="203"/>
    </row>
    <row r="999" spans="24:24" ht="17.25" customHeight="1">
      <c r="X999" s="203"/>
    </row>
    <row r="1000" spans="24:24" ht="17.25" customHeight="1">
      <c r="X1000" s="203"/>
    </row>
    <row r="1001" spans="24:24" ht="17.25" customHeight="1">
      <c r="X1001" s="203"/>
    </row>
    <row r="1002" spans="24:24" ht="17.25" customHeight="1">
      <c r="X1002" s="203"/>
    </row>
    <row r="1003" spans="24:24" ht="17.25" customHeight="1">
      <c r="X1003" s="203"/>
    </row>
    <row r="1004" spans="24:24" ht="17.25" customHeight="1">
      <c r="X1004" s="203"/>
    </row>
    <row r="1005" spans="24:24" ht="17.25" customHeight="1">
      <c r="X1005" s="203"/>
    </row>
    <row r="1006" spans="24:24" ht="17.25" customHeight="1">
      <c r="X1006" s="203"/>
    </row>
    <row r="1007" spans="24:24" ht="17.25" customHeight="1">
      <c r="X1007" s="203"/>
    </row>
    <row r="1008" spans="24:24" ht="17.25" customHeight="1">
      <c r="X1008" s="203"/>
    </row>
    <row r="1009" spans="24:24" ht="17.25" customHeight="1">
      <c r="X1009" s="203"/>
    </row>
    <row r="1010" spans="24:24" ht="17.25" customHeight="1">
      <c r="X1010" s="203"/>
    </row>
    <row r="1011" spans="24:24" ht="17.25" customHeight="1">
      <c r="X1011" s="203"/>
    </row>
    <row r="1012" spans="24:24" ht="17.25" customHeight="1">
      <c r="X1012" s="203"/>
    </row>
    <row r="1013" spans="24:24" ht="17.25" customHeight="1">
      <c r="X1013" s="203"/>
    </row>
    <row r="1014" spans="24:24" ht="17.25" customHeight="1">
      <c r="X1014" s="203"/>
    </row>
    <row r="1015" spans="24:24" ht="17.25" customHeight="1">
      <c r="X1015" s="203"/>
    </row>
    <row r="1016" spans="24:24" ht="17.25" customHeight="1">
      <c r="X1016" s="203"/>
    </row>
    <row r="1017" spans="24:24" ht="17.25" customHeight="1">
      <c r="X1017" s="203"/>
    </row>
    <row r="1018" spans="24:24" ht="17.25" customHeight="1">
      <c r="X1018" s="203"/>
    </row>
    <row r="1019" spans="24:24" ht="17.25" customHeight="1">
      <c r="X1019" s="203"/>
    </row>
    <row r="1020" spans="24:24" ht="17.25" customHeight="1">
      <c r="X1020" s="203"/>
    </row>
    <row r="1021" spans="24:24" ht="17.25" customHeight="1">
      <c r="X1021" s="203"/>
    </row>
    <row r="1022" spans="24:24" ht="17.25" customHeight="1">
      <c r="X1022" s="203"/>
    </row>
    <row r="1023" spans="24:24" ht="17.25" customHeight="1">
      <c r="X1023" s="203"/>
    </row>
    <row r="1024" spans="24:24" ht="17.25" customHeight="1">
      <c r="X1024" s="203"/>
    </row>
    <row r="1025" spans="24:24" ht="17.25" customHeight="1">
      <c r="X1025" s="203"/>
    </row>
    <row r="1026" spans="24:24" ht="17.25" customHeight="1">
      <c r="X1026" s="203"/>
    </row>
    <row r="1027" spans="24:24" ht="17.25" customHeight="1">
      <c r="X1027" s="203"/>
    </row>
    <row r="1028" spans="24:24" ht="17.25" customHeight="1">
      <c r="X1028" s="203"/>
    </row>
    <row r="1029" spans="24:24" ht="17.25" customHeight="1">
      <c r="X1029" s="203"/>
    </row>
    <row r="1030" spans="24:24" ht="17.25" customHeight="1">
      <c r="X1030" s="203"/>
    </row>
    <row r="1031" spans="24:24" ht="17.25" customHeight="1">
      <c r="X1031" s="203"/>
    </row>
    <row r="1032" spans="24:24" ht="17.25" customHeight="1">
      <c r="X1032" s="203"/>
    </row>
    <row r="1033" spans="24:24" ht="17.25" customHeight="1">
      <c r="X1033" s="203"/>
    </row>
    <row r="1034" spans="24:24" ht="17.25" customHeight="1">
      <c r="X1034" s="203"/>
    </row>
    <row r="1035" spans="24:24" ht="17.25" customHeight="1">
      <c r="X1035" s="203"/>
    </row>
    <row r="1036" spans="24:24" ht="17.25" customHeight="1">
      <c r="X1036" s="203"/>
    </row>
    <row r="1037" spans="24:24" ht="17.25" customHeight="1">
      <c r="X1037" s="203"/>
    </row>
    <row r="1038" spans="24:24" ht="17.25" customHeight="1">
      <c r="X1038" s="203"/>
    </row>
    <row r="1039" spans="24:24" ht="17.25" customHeight="1">
      <c r="X1039" s="203"/>
    </row>
    <row r="1040" spans="24:24" ht="17.25" customHeight="1">
      <c r="X1040" s="203"/>
    </row>
    <row r="1041" spans="24:24" ht="17.25" customHeight="1">
      <c r="X1041" s="203"/>
    </row>
    <row r="1042" spans="24:24" ht="17.25" customHeight="1">
      <c r="X1042" s="203"/>
    </row>
    <row r="1043" spans="24:24" ht="17.25" customHeight="1">
      <c r="X1043" s="203"/>
    </row>
    <row r="1044" spans="24:24" ht="17.25" customHeight="1">
      <c r="X1044" s="203"/>
    </row>
    <row r="1045" spans="24:24" ht="17.25" customHeight="1">
      <c r="X1045" s="203"/>
    </row>
    <row r="1046" spans="24:24" ht="17.25" customHeight="1">
      <c r="X1046" s="203"/>
    </row>
    <row r="1047" spans="24:24" ht="17.25" customHeight="1">
      <c r="X1047" s="203"/>
    </row>
    <row r="1048" spans="24:24" ht="17.25" customHeight="1">
      <c r="X1048" s="203"/>
    </row>
    <row r="1049" spans="24:24" ht="17.25" customHeight="1">
      <c r="X1049" s="203"/>
    </row>
  </sheetData>
  <mergeCells count="1">
    <mergeCell ref="B49:AM49"/>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1051"/>
  <sheetViews>
    <sheetView zoomScale="60" zoomScaleNormal="60" workbookViewId="0">
      <selection activeCell="H21" sqref="H21"/>
    </sheetView>
  </sheetViews>
  <sheetFormatPr baseColWidth="10" defaultColWidth="10.1640625" defaultRowHeight="18"/>
  <cols>
    <col min="1" max="1" width="32.6640625" style="300" customWidth="1"/>
    <col min="2" max="2" width="11.5" style="203" customWidth="1"/>
    <col min="3" max="3" width="11.5" style="301" customWidth="1"/>
    <col min="4" max="4" width="11.5" style="203" customWidth="1"/>
    <col min="5" max="5" width="1" style="203" customWidth="1"/>
    <col min="6" max="7" width="11.5" style="203" customWidth="1"/>
    <col min="8" max="8" width="9.33203125" style="203" customWidth="1"/>
    <col min="9" max="9" width="1" style="203" customWidth="1"/>
    <col min="10" max="11" width="11.5" style="203" customWidth="1"/>
    <col min="12" max="12" width="9.83203125" style="203" customWidth="1"/>
    <col min="13" max="13" width="11.5" style="203" customWidth="1"/>
    <col min="14" max="14" width="1.1640625" style="203" customWidth="1"/>
    <col min="15" max="15" width="1" style="203" customWidth="1"/>
    <col min="16" max="16" width="11.5" style="203" customWidth="1"/>
    <col min="17" max="17" width="1" style="203" customWidth="1"/>
    <col min="18" max="18" width="11.5" style="203" customWidth="1"/>
    <col min="19" max="19" width="1" style="203" customWidth="1"/>
    <col min="20" max="20" width="1.1640625" style="203" customWidth="1"/>
    <col min="21" max="21" width="11" style="203" customWidth="1"/>
    <col min="22" max="22" width="11.5" style="203" customWidth="1"/>
    <col min="23" max="23" width="5.83203125" style="203" customWidth="1"/>
    <col min="24" max="24" width="6.5" style="302" bestFit="1" customWidth="1"/>
    <col min="25" max="25" width="5.83203125" style="203" customWidth="1"/>
    <col min="26" max="26" width="9" style="303" bestFit="1" customWidth="1"/>
    <col min="27" max="27" width="5.83203125" style="203" customWidth="1"/>
    <col min="28" max="28" width="7.1640625" style="203" bestFit="1" customWidth="1"/>
    <col min="29" max="29" width="2.5" style="203" bestFit="1" customWidth="1"/>
    <col min="30" max="30" width="12.5" style="203" bestFit="1" customWidth="1"/>
    <col min="31" max="31" width="2.5" style="203" bestFit="1" customWidth="1"/>
    <col min="32" max="32" width="7.5" style="203" customWidth="1"/>
    <col min="33" max="33" width="1.33203125" style="203" customWidth="1"/>
    <col min="34" max="37" width="10.1640625" style="203" customWidth="1"/>
    <col min="38" max="38" width="2.83203125" style="203" customWidth="1"/>
    <col min="39" max="40" width="10.5" style="203" customWidth="1"/>
    <col min="41" max="41" width="11.33203125" style="203" customWidth="1"/>
    <col min="42" max="42" width="10.5" style="203" customWidth="1"/>
    <col min="43" max="43" width="9.33203125" style="203" customWidth="1"/>
    <col min="44" max="44" width="10.5" style="300" customWidth="1"/>
    <col min="45" max="45" width="10.5" style="203" customWidth="1"/>
    <col min="46" max="46" width="15.33203125" style="203" customWidth="1"/>
    <col min="47" max="47" width="10.5" style="299" customWidth="1"/>
  </cols>
  <sheetData>
    <row r="1" spans="1:68" ht="119.25" customHeight="1">
      <c r="A1" s="304">
        <f ca="1">TODAY()</f>
        <v>45895</v>
      </c>
      <c r="B1" s="305" t="s">
        <v>39</v>
      </c>
      <c r="C1" s="202" t="s">
        <v>209</v>
      </c>
      <c r="D1" s="305" t="s">
        <v>210</v>
      </c>
      <c r="E1" s="306"/>
      <c r="F1" s="204" t="s">
        <v>48</v>
      </c>
      <c r="G1" s="205" t="s">
        <v>407</v>
      </c>
      <c r="H1" s="518" t="s">
        <v>408</v>
      </c>
      <c r="I1" s="322"/>
      <c r="J1" s="206" t="s">
        <v>69</v>
      </c>
      <c r="K1" s="207" t="s">
        <v>5</v>
      </c>
      <c r="L1" s="549" t="s">
        <v>411</v>
      </c>
      <c r="M1" s="307" t="s">
        <v>50</v>
      </c>
      <c r="N1" s="308" t="s">
        <v>212</v>
      </c>
      <c r="O1" s="306"/>
      <c r="P1" s="309" t="s">
        <v>53</v>
      </c>
      <c r="Q1" s="306"/>
      <c r="R1" s="310" t="s">
        <v>85</v>
      </c>
      <c r="S1" s="306"/>
      <c r="T1" s="311" t="s">
        <v>200</v>
      </c>
      <c r="U1" s="553" t="s">
        <v>412</v>
      </c>
      <c r="V1" s="312" t="s">
        <v>9</v>
      </c>
      <c r="W1" s="313"/>
      <c r="X1" s="314" t="s">
        <v>404</v>
      </c>
      <c r="Y1" s="315"/>
      <c r="Z1" s="316" t="s">
        <v>393</v>
      </c>
      <c r="AA1" s="301"/>
      <c r="AB1" s="317" t="s">
        <v>213</v>
      </c>
      <c r="AC1" s="306"/>
      <c r="AD1" s="545" t="s">
        <v>214</v>
      </c>
      <c r="AE1" s="306"/>
      <c r="AF1" s="217" t="s">
        <v>12</v>
      </c>
      <c r="AG1" s="319"/>
      <c r="AH1" s="320" t="s">
        <v>13</v>
      </c>
      <c r="AK1" s="321" t="s">
        <v>251</v>
      </c>
      <c r="AL1" s="322"/>
      <c r="AM1" s="222" t="s">
        <v>40</v>
      </c>
      <c r="AN1" s="222" t="s">
        <v>17</v>
      </c>
      <c r="AO1" s="223" t="s">
        <v>19</v>
      </c>
      <c r="AP1" s="224" t="s">
        <v>18</v>
      </c>
      <c r="AQ1" s="225" t="s">
        <v>16</v>
      </c>
      <c r="AU1" s="323"/>
      <c r="AV1" s="203"/>
      <c r="AW1" s="203"/>
      <c r="AX1" s="203"/>
      <c r="AY1" s="203"/>
      <c r="AZ1" s="203"/>
      <c r="BA1" s="203"/>
      <c r="BB1" s="203"/>
      <c r="BC1" s="203"/>
      <c r="BD1" s="203"/>
      <c r="BE1" s="203"/>
      <c r="BF1" s="203"/>
      <c r="BG1" s="203"/>
      <c r="BH1" s="203"/>
      <c r="BI1" s="203"/>
      <c r="BJ1" s="203"/>
      <c r="BK1" s="203"/>
      <c r="BL1" s="203"/>
      <c r="BM1" s="203"/>
      <c r="BN1" s="203"/>
      <c r="BO1" s="203"/>
      <c r="BP1" s="203"/>
    </row>
    <row r="2" spans="1:68" ht="27.75" customHeight="1">
      <c r="A2" s="324" t="s">
        <v>252</v>
      </c>
      <c r="B2" s="325">
        <f>production!D41</f>
        <v>0</v>
      </c>
      <c r="C2" s="325">
        <f>production!G41</f>
        <v>0</v>
      </c>
      <c r="D2" s="325">
        <f>production!H41</f>
        <v>0</v>
      </c>
      <c r="F2" s="325">
        <f>production!J41</f>
        <v>0</v>
      </c>
      <c r="G2" s="325">
        <f>production!L41</f>
        <v>0</v>
      </c>
      <c r="H2" s="325">
        <f>production!M41</f>
        <v>0</v>
      </c>
      <c r="J2" s="325">
        <f>production!O41</f>
        <v>0</v>
      </c>
      <c r="K2" s="325">
        <f>production!Q41</f>
        <v>0</v>
      </c>
      <c r="L2" s="325">
        <f>production!R41</f>
        <v>0</v>
      </c>
      <c r="M2" s="325">
        <f>production!S41</f>
        <v>0</v>
      </c>
      <c r="N2" s="326">
        <f>production!U41</f>
        <v>0</v>
      </c>
      <c r="P2" s="325">
        <f>production!W41</f>
        <v>0</v>
      </c>
      <c r="R2" s="325">
        <f>production!AA41</f>
        <v>0</v>
      </c>
      <c r="T2" s="325">
        <f>production!AD41</f>
        <v>0</v>
      </c>
      <c r="U2" s="203">
        <f>production!U41</f>
        <v>0</v>
      </c>
      <c r="V2" s="325">
        <f>production!AG41</f>
        <v>0</v>
      </c>
      <c r="W2" s="327"/>
      <c r="X2" s="325">
        <f>production!AX41</f>
        <v>0</v>
      </c>
      <c r="Y2" s="327"/>
      <c r="Z2" s="325">
        <f>production!AL41</f>
        <v>0</v>
      </c>
      <c r="AB2" s="325">
        <f>production!AN41</f>
        <v>0</v>
      </c>
      <c r="AD2" s="328">
        <f>production!AP41</f>
        <v>0</v>
      </c>
      <c r="AF2" s="328">
        <f>production!AU41</f>
        <v>0</v>
      </c>
      <c r="AH2" s="326">
        <f>production!AV41</f>
        <v>0</v>
      </c>
      <c r="AK2" s="328">
        <f>production!AY41</f>
        <v>0</v>
      </c>
      <c r="AL2" s="328"/>
      <c r="AM2" s="328">
        <f>production!AZ41</f>
        <v>0</v>
      </c>
      <c r="AN2" s="328">
        <f>production!BB41</f>
        <v>0</v>
      </c>
      <c r="AO2" s="328">
        <f>production!BE41</f>
        <v>0</v>
      </c>
      <c r="AP2" s="328">
        <f>production!BC41</f>
        <v>0</v>
      </c>
      <c r="AQ2" s="328">
        <f>production!BA41</f>
        <v>0</v>
      </c>
      <c r="AR2" s="300" t="s">
        <v>253</v>
      </c>
      <c r="AS2" s="203">
        <v>610</v>
      </c>
      <c r="AT2" s="300" t="s">
        <v>254</v>
      </c>
      <c r="AU2" s="323">
        <f>SUM(B2:AK2)</f>
        <v>0</v>
      </c>
      <c r="AV2" s="203"/>
      <c r="AW2" s="203"/>
      <c r="AX2" s="203"/>
      <c r="AY2" s="203"/>
      <c r="AZ2" s="203"/>
      <c r="BA2" s="203"/>
      <c r="BB2" s="203"/>
      <c r="BC2" s="203"/>
      <c r="BD2" s="203"/>
      <c r="BE2" s="203"/>
      <c r="BF2" s="203"/>
      <c r="BG2" s="203"/>
      <c r="BH2" s="203"/>
      <c r="BI2" s="203"/>
      <c r="BJ2" s="203"/>
      <c r="BK2" s="203"/>
      <c r="BL2" s="203"/>
      <c r="BM2" s="203"/>
      <c r="BN2" s="203"/>
      <c r="BO2" s="203"/>
      <c r="BP2" s="203"/>
    </row>
    <row r="3" spans="1:68" ht="27.75" customHeight="1">
      <c r="A3" s="324" t="s">
        <v>255</v>
      </c>
      <c r="B3" s="330">
        <f>production!E42</f>
        <v>0</v>
      </c>
      <c r="C3" s="331"/>
      <c r="D3" s="331"/>
      <c r="F3" s="332">
        <f>production!K42</f>
        <v>0</v>
      </c>
      <c r="G3" s="331"/>
      <c r="H3" s="325">
        <f>production!N42</f>
        <v>0</v>
      </c>
      <c r="J3" s="333">
        <f>production!P42</f>
        <v>0</v>
      </c>
      <c r="K3" s="331"/>
      <c r="M3" s="334">
        <f>production!T42</f>
        <v>0</v>
      </c>
      <c r="N3" s="331"/>
      <c r="P3" s="335">
        <f>production!X42</f>
        <v>0</v>
      </c>
      <c r="R3" s="336">
        <f>production!AB42</f>
        <v>0</v>
      </c>
      <c r="T3" s="337">
        <f>production!AE42</f>
        <v>0</v>
      </c>
      <c r="V3" s="338">
        <f>production!AH42</f>
        <v>0</v>
      </c>
      <c r="W3" s="327"/>
      <c r="X3" s="331"/>
      <c r="Y3" s="327"/>
      <c r="Z3" s="331"/>
      <c r="AB3" s="331"/>
      <c r="AD3" s="339">
        <f>production!AQ42</f>
        <v>0</v>
      </c>
      <c r="AF3" s="340"/>
      <c r="AH3" s="325">
        <f>production!AW42</f>
        <v>0</v>
      </c>
      <c r="AK3" s="341"/>
      <c r="AL3" s="55"/>
      <c r="AM3" s="383"/>
      <c r="AN3" s="343">
        <f>production!BE50</f>
        <v>0</v>
      </c>
      <c r="AO3" s="343"/>
      <c r="AP3" s="326">
        <f>production!BD42</f>
        <v>0</v>
      </c>
      <c r="AQ3" s="343"/>
      <c r="AR3" s="344" t="s">
        <v>256</v>
      </c>
      <c r="AS3" s="345">
        <v>1220</v>
      </c>
      <c r="AT3" s="344" t="s">
        <v>254</v>
      </c>
      <c r="AU3" s="323">
        <f>SUM(B3:AK3)</f>
        <v>0</v>
      </c>
      <c r="AV3" s="203"/>
      <c r="AW3" s="203"/>
      <c r="AX3" s="203"/>
      <c r="AY3" s="203"/>
      <c r="AZ3" s="203"/>
      <c r="BA3" s="203"/>
      <c r="BB3" s="203"/>
      <c r="BC3" s="203"/>
      <c r="BD3" s="203"/>
      <c r="BE3" s="203"/>
      <c r="BF3" s="203"/>
      <c r="BG3" s="203"/>
      <c r="BH3" s="203"/>
      <c r="BI3" s="203"/>
      <c r="BJ3" s="203"/>
      <c r="BK3" s="203"/>
      <c r="BL3" s="203"/>
      <c r="BM3" s="203"/>
      <c r="BN3" s="203"/>
      <c r="BO3" s="203"/>
      <c r="BP3" s="203"/>
    </row>
    <row r="4" spans="1:68" ht="27.75" customHeight="1">
      <c r="A4" s="324" t="s">
        <v>257</v>
      </c>
      <c r="B4" s="330">
        <f>production!F42</f>
        <v>0</v>
      </c>
      <c r="C4" s="331"/>
      <c r="D4" s="331"/>
      <c r="F4" s="331"/>
      <c r="G4" s="331"/>
      <c r="H4" s="331"/>
      <c r="J4" s="331"/>
      <c r="K4" s="331"/>
      <c r="M4" s="331"/>
      <c r="N4" s="331"/>
      <c r="P4" s="335">
        <f>production!Y42</f>
        <v>0</v>
      </c>
      <c r="R4" s="346"/>
      <c r="T4" s="347"/>
      <c r="V4" s="331"/>
      <c r="W4" s="327"/>
      <c r="X4" s="331"/>
      <c r="Y4" s="327"/>
      <c r="Z4" s="331"/>
      <c r="AB4" s="331"/>
      <c r="AD4" s="348"/>
      <c r="AF4" s="340"/>
      <c r="AH4" s="343"/>
      <c r="AK4" s="341"/>
      <c r="AL4" s="55"/>
      <c r="AM4" s="343"/>
      <c r="AN4" s="343"/>
      <c r="AO4" s="343"/>
      <c r="AP4" s="343"/>
      <c r="AQ4" s="343"/>
      <c r="AR4" s="344" t="s">
        <v>258</v>
      </c>
      <c r="AS4" s="345">
        <v>3660</v>
      </c>
      <c r="AT4" s="344" t="s">
        <v>254</v>
      </c>
      <c r="AU4" s="323"/>
      <c r="AV4" s="203"/>
      <c r="AW4" s="203"/>
      <c r="AX4" s="203"/>
      <c r="AY4" s="203"/>
      <c r="AZ4" s="203"/>
      <c r="BA4" s="203"/>
      <c r="BB4" s="203"/>
      <c r="BC4" s="203"/>
      <c r="BD4" s="203"/>
      <c r="BE4" s="203"/>
      <c r="BF4" s="203"/>
      <c r="BG4" s="203"/>
      <c r="BH4" s="203"/>
      <c r="BI4" s="203"/>
      <c r="BJ4" s="203"/>
      <c r="BK4" s="203"/>
      <c r="BL4" s="203"/>
      <c r="BM4" s="203"/>
      <c r="BN4" s="203"/>
      <c r="BO4" s="203"/>
      <c r="BP4" s="203"/>
    </row>
    <row r="5" spans="1:68" s="354" customFormat="1" ht="27.75" customHeight="1">
      <c r="A5" s="349" t="s">
        <v>259</v>
      </c>
      <c r="B5" s="256">
        <f>quantite_commandee!B5-'tableau_des-recettes'!AG11*1000</f>
        <v>0</v>
      </c>
      <c r="C5" s="257">
        <f>C2*$AS$2+C3*$AS$3</f>
        <v>0</v>
      </c>
      <c r="D5" s="256">
        <f>D2*$AS$2+D3*$AS$3</f>
        <v>0</v>
      </c>
      <c r="E5" s="233"/>
      <c r="F5" s="258">
        <f>quantite_commandee!F5-'tableau_des-recettes'!AG12*1000</f>
        <v>0</v>
      </c>
      <c r="G5" s="465">
        <f>G2*$AS$13</f>
        <v>0</v>
      </c>
      <c r="H5" s="258">
        <f>H2*$AS$2+H3*$AS$3</f>
        <v>0</v>
      </c>
      <c r="I5" s="258">
        <f>I2*$AS$2</f>
        <v>0</v>
      </c>
      <c r="J5" s="260">
        <f>J2*$AS$14+J3*$AS$15</f>
        <v>0</v>
      </c>
      <c r="K5" s="350">
        <f>K2*$AS$2+K3*$AS$3</f>
        <v>0</v>
      </c>
      <c r="L5" s="550">
        <f>L2*AS14</f>
        <v>0</v>
      </c>
      <c r="M5" s="262">
        <f>quantite_commandee!M5-'tableau_des-recettes'!AG13*1000</f>
        <v>0</v>
      </c>
      <c r="N5" s="263">
        <f>N2*$AS$2+N3*$AS$3</f>
        <v>0</v>
      </c>
      <c r="O5" s="233"/>
      <c r="P5" s="264">
        <f>P2*$AS$19+P3*$AS$21+P4*$AS$24</f>
        <v>0</v>
      </c>
      <c r="Q5" s="233"/>
      <c r="R5" s="265">
        <f>R2*$AS$20+R3*$AS$22</f>
        <v>0</v>
      </c>
      <c r="S5" s="233"/>
      <c r="T5" s="351">
        <f>T2*$AS$2+T3*$AS$3</f>
        <v>0</v>
      </c>
      <c r="U5" s="233">
        <f>U2*$AS$2</f>
        <v>0</v>
      </c>
      <c r="V5" s="266">
        <f>V2*$AS$14+V3*$AS$15</f>
        <v>0</v>
      </c>
      <c r="W5" s="233"/>
      <c r="X5" s="465">
        <f>X2*$AS$13</f>
        <v>0</v>
      </c>
      <c r="Y5" s="233"/>
      <c r="Z5" s="466">
        <f>Z2*$AS$25</f>
        <v>0</v>
      </c>
      <c r="AA5" s="233"/>
      <c r="AB5" s="267">
        <f>AB2*$AS$5</f>
        <v>0</v>
      </c>
      <c r="AC5" s="232"/>
      <c r="AD5" s="352">
        <f>AD2*$AS$2+AD3*$AS$3</f>
        <v>0</v>
      </c>
      <c r="AE5" s="232"/>
      <c r="AF5" s="253">
        <f>AF2*$AS$2</f>
        <v>0</v>
      </c>
      <c r="AG5" s="227"/>
      <c r="AH5" s="256">
        <f>AH2*$AS$2+AH3*$AS$9</f>
        <v>0</v>
      </c>
      <c r="AI5" s="203"/>
      <c r="AJ5" s="203"/>
      <c r="AK5" s="253">
        <f>AK2*$AS$2</f>
        <v>0</v>
      </c>
      <c r="AL5" s="232"/>
      <c r="AM5" s="232">
        <f>AM2*$AS$10</f>
        <v>0</v>
      </c>
      <c r="AN5" s="232">
        <f>AN2*$AS$11</f>
        <v>0</v>
      </c>
      <c r="AO5" s="232">
        <f>AO2*$AS$2</f>
        <v>0</v>
      </c>
      <c r="AP5" s="238">
        <f>AP2*$AS$12+AP3*$AS$13</f>
        <v>0</v>
      </c>
      <c r="AQ5" s="366">
        <f>AQ2*$AS$11</f>
        <v>0</v>
      </c>
      <c r="AR5" s="344" t="s">
        <v>260</v>
      </c>
      <c r="AS5" s="203">
        <v>430</v>
      </c>
      <c r="AT5" t="s">
        <v>254</v>
      </c>
      <c r="AU5" s="323">
        <f t="shared" ref="AU5:AU13" si="0">SUM(B5:AK5)</f>
        <v>0</v>
      </c>
      <c r="AV5" s="203"/>
      <c r="AW5" s="203"/>
      <c r="AX5" s="203"/>
      <c r="AY5" s="203"/>
      <c r="AZ5" s="203"/>
      <c r="BA5" s="203"/>
      <c r="BB5" s="353"/>
      <c r="BC5" s="353"/>
      <c r="BD5" s="353"/>
      <c r="BE5" s="353"/>
      <c r="BF5" s="353"/>
      <c r="BG5" s="353"/>
      <c r="BH5" s="353"/>
      <c r="BI5" s="353"/>
      <c r="BJ5" s="353"/>
      <c r="BK5" s="353"/>
      <c r="BL5" s="353"/>
      <c r="BM5" s="353"/>
      <c r="BN5" s="353"/>
      <c r="BO5" s="353"/>
      <c r="BP5" s="353"/>
    </row>
    <row r="6" spans="1:68" s="203" customFormat="1" ht="27.75" customHeight="1">
      <c r="A6" s="180" t="s">
        <v>261</v>
      </c>
      <c r="B6" s="232">
        <f>(1+$AS$7)*B5</f>
        <v>0</v>
      </c>
      <c r="C6" s="232">
        <f>(1+$AS$7)*C5</f>
        <v>0</v>
      </c>
      <c r="D6" s="232">
        <f>(1+$AS$7)*D5</f>
        <v>0</v>
      </c>
      <c r="E6" s="233"/>
      <c r="F6" s="232">
        <f>(1+$AS$7)*F5</f>
        <v>0</v>
      </c>
      <c r="G6" s="355">
        <f>(1+$AS$7)*G5</f>
        <v>0</v>
      </c>
      <c r="H6" s="232">
        <f>(1+$AS$7)*H5</f>
        <v>0</v>
      </c>
      <c r="I6" s="233"/>
      <c r="J6" s="232">
        <f>(1+$AS$7)*J5</f>
        <v>0</v>
      </c>
      <c r="K6" s="232">
        <f>(1+$AS$7)*K5</f>
        <v>0</v>
      </c>
      <c r="L6" s="232">
        <f>(1+$AS$7)*L5</f>
        <v>0</v>
      </c>
      <c r="M6" s="232">
        <f>(1+$AS$7)*M5</f>
        <v>0</v>
      </c>
      <c r="N6" s="232">
        <f>(1+$AS$7)*N5</f>
        <v>0</v>
      </c>
      <c r="O6" s="233"/>
      <c r="P6" s="232">
        <f>(1+$AS$7)*P5</f>
        <v>0</v>
      </c>
      <c r="Q6" s="233"/>
      <c r="R6" s="232">
        <f>(1+$AS$7)*R5</f>
        <v>0</v>
      </c>
      <c r="S6" s="233"/>
      <c r="T6" s="232">
        <f>(1+$AS$7)*T5</f>
        <v>0</v>
      </c>
      <c r="U6" s="233">
        <f>(1+$AS$7)*U5</f>
        <v>0</v>
      </c>
      <c r="V6" s="232">
        <f>(1+$AS$7)*V5</f>
        <v>0</v>
      </c>
      <c r="W6" s="233"/>
      <c r="X6" s="355">
        <f>(1+$AS$7)*X5</f>
        <v>0</v>
      </c>
      <c r="Y6" s="233"/>
      <c r="Z6" s="384">
        <f>(1+$AS$7)*Z5</f>
        <v>0</v>
      </c>
      <c r="AA6" s="233"/>
      <c r="AB6" s="232">
        <f>(1+$AS$7)*AB5</f>
        <v>0</v>
      </c>
      <c r="AC6" s="232"/>
      <c r="AD6" s="232">
        <f>(1+$AS$7)*AD5</f>
        <v>0</v>
      </c>
      <c r="AE6" s="232"/>
      <c r="AF6" s="232">
        <f>(1+$AS$7)*AF5</f>
        <v>0</v>
      </c>
      <c r="AG6" s="232"/>
      <c r="AH6" s="232">
        <f>(1+$AS$7)*AH5</f>
        <v>0</v>
      </c>
      <c r="AK6" s="355">
        <f>(1+$AS$7)*AK5</f>
        <v>0</v>
      </c>
      <c r="AL6" s="355"/>
      <c r="AM6" s="355">
        <f>(1+$AS$7)*AM5</f>
        <v>0</v>
      </c>
      <c r="AN6" s="355">
        <f>(1+$AS$7)*AN5</f>
        <v>0</v>
      </c>
      <c r="AO6" s="355">
        <f>(1+$AS$7)*AO5</f>
        <v>0</v>
      </c>
      <c r="AP6" s="355">
        <f>(1+$AS$7)*AP5</f>
        <v>0</v>
      </c>
      <c r="AQ6" s="355">
        <f>(1+$AS$7)*AQ5</f>
        <v>0</v>
      </c>
      <c r="AR6" s="300" t="s">
        <v>262</v>
      </c>
      <c r="AS6" s="203">
        <v>500</v>
      </c>
      <c r="AT6" s="300" t="s">
        <v>254</v>
      </c>
      <c r="AU6" s="323">
        <f t="shared" si="0"/>
        <v>0</v>
      </c>
    </row>
    <row r="7" spans="1:68" s="354" customFormat="1" ht="27.75" customHeight="1">
      <c r="A7" s="349" t="s">
        <v>263</v>
      </c>
      <c r="B7" s="256">
        <f>recette!B44</f>
        <v>2060</v>
      </c>
      <c r="C7" s="257">
        <f>recette!C44</f>
        <v>2169</v>
      </c>
      <c r="D7" s="256">
        <f>recette!D44</f>
        <v>2139</v>
      </c>
      <c r="E7" s="233"/>
      <c r="F7" s="258">
        <f>recette!F44</f>
        <v>2070</v>
      </c>
      <c r="G7" s="356">
        <f>recette!G44</f>
        <v>2295</v>
      </c>
      <c r="H7" s="258">
        <f>recette!H44</f>
        <v>2152</v>
      </c>
      <c r="I7" s="233"/>
      <c r="J7" s="260">
        <f>recette!J44</f>
        <v>2100</v>
      </c>
      <c r="K7" s="350">
        <f>recette!K44</f>
        <v>2322</v>
      </c>
      <c r="L7" s="550">
        <f>recette!L44</f>
        <v>1955</v>
      </c>
      <c r="M7" s="262">
        <f>recette!M44</f>
        <v>2140</v>
      </c>
      <c r="N7" s="263">
        <f>recette!N44</f>
        <v>2232</v>
      </c>
      <c r="O7" s="233"/>
      <c r="P7" s="264">
        <f>recette!P44</f>
        <v>2182</v>
      </c>
      <c r="Q7" s="233"/>
      <c r="R7" s="265">
        <f>recette!R44</f>
        <v>2228</v>
      </c>
      <c r="S7" s="233"/>
      <c r="T7" s="351">
        <f>recette!T44</f>
        <v>935.572</v>
      </c>
      <c r="U7" s="233">
        <f>recette!U44</f>
        <v>2148</v>
      </c>
      <c r="V7" s="266">
        <f>recette!V44</f>
        <v>2218</v>
      </c>
      <c r="W7" s="233"/>
      <c r="X7" s="356">
        <f>recette!X44</f>
        <v>2292</v>
      </c>
      <c r="Y7" s="233"/>
      <c r="Z7" s="357">
        <f>recette!Z44</f>
        <v>2094</v>
      </c>
      <c r="AA7" s="233"/>
      <c r="AB7" s="267">
        <f>recette!AB44</f>
        <v>2193</v>
      </c>
      <c r="AC7" s="232"/>
      <c r="AD7" s="352">
        <f>recette!AD44</f>
        <v>2018</v>
      </c>
      <c r="AE7" s="232"/>
      <c r="AF7" s="253">
        <f>recette!AF44</f>
        <v>2144</v>
      </c>
      <c r="AG7" s="227"/>
      <c r="AH7" s="256">
        <f>recette!AH44</f>
        <v>2040</v>
      </c>
      <c r="AI7" s="203"/>
      <c r="AJ7" s="203"/>
      <c r="AK7" s="356">
        <f>recette!AJ44</f>
        <v>2309</v>
      </c>
      <c r="AL7" s="358"/>
      <c r="AM7" s="356">
        <f>recette!AL44</f>
        <v>2296</v>
      </c>
      <c r="AN7" s="356">
        <f>recette!AM44</f>
        <v>1956</v>
      </c>
      <c r="AO7" s="359">
        <f>recette!AN44</f>
        <v>2562</v>
      </c>
      <c r="AP7" s="385">
        <f>recette!AO44</f>
        <v>1950</v>
      </c>
      <c r="AQ7" s="361">
        <f>recette!AP44</f>
        <v>1956</v>
      </c>
      <c r="AR7" s="344" t="s">
        <v>264</v>
      </c>
      <c r="AS7" s="55">
        <v>0</v>
      </c>
      <c r="AT7"/>
      <c r="AU7" s="323">
        <f t="shared" si="0"/>
        <v>48435.572</v>
      </c>
      <c r="AV7" s="203"/>
      <c r="AW7" s="203"/>
      <c r="AX7" s="203"/>
      <c r="AY7" s="203"/>
      <c r="AZ7" s="203"/>
      <c r="BA7" s="203"/>
      <c r="BB7" s="353"/>
      <c r="BC7" s="353"/>
      <c r="BD7" s="353"/>
      <c r="BE7" s="353"/>
      <c r="BF7" s="353"/>
      <c r="BG7" s="353"/>
      <c r="BH7" s="353"/>
      <c r="BI7" s="353"/>
      <c r="BJ7" s="353"/>
      <c r="BK7" s="353"/>
      <c r="BL7" s="353"/>
      <c r="BM7" s="353"/>
      <c r="BN7" s="353"/>
      <c r="BO7" s="353"/>
      <c r="BP7" s="353"/>
    </row>
    <row r="8" spans="1:68" s="203" customFormat="1" ht="27.75" customHeight="1">
      <c r="A8" s="180" t="s">
        <v>265</v>
      </c>
      <c r="B8" s="362">
        <f>B6/B7</f>
        <v>0</v>
      </c>
      <c r="C8" s="362">
        <f>C6/C7</f>
        <v>0</v>
      </c>
      <c r="D8" s="362">
        <f>D6/D7</f>
        <v>0</v>
      </c>
      <c r="E8" s="363"/>
      <c r="F8" s="362">
        <f>F6/F7</f>
        <v>0</v>
      </c>
      <c r="G8" s="364">
        <f>G6/G7</f>
        <v>0</v>
      </c>
      <c r="H8" s="362">
        <f>H6/H7</f>
        <v>0</v>
      </c>
      <c r="I8" s="363"/>
      <c r="J8" s="362">
        <f>J6/J7</f>
        <v>0</v>
      </c>
      <c r="K8" s="362">
        <f>K6/K7</f>
        <v>0</v>
      </c>
      <c r="L8" s="362">
        <f>L6/L7</f>
        <v>0</v>
      </c>
      <c r="M8" s="362">
        <f>M6/M7</f>
        <v>0</v>
      </c>
      <c r="N8" s="362">
        <f>N6/N7</f>
        <v>0</v>
      </c>
      <c r="O8" s="363"/>
      <c r="P8" s="362">
        <f>P6/P7</f>
        <v>0</v>
      </c>
      <c r="Q8" s="363"/>
      <c r="R8" s="362">
        <f>R6/R7</f>
        <v>0</v>
      </c>
      <c r="S8" s="363"/>
      <c r="T8" s="362">
        <f>T6/T7</f>
        <v>0</v>
      </c>
      <c r="U8" s="363">
        <f>U6/U7</f>
        <v>0</v>
      </c>
      <c r="V8" s="362">
        <f>V6/V7</f>
        <v>0</v>
      </c>
      <c r="W8" s="363"/>
      <c r="X8" s="364">
        <f>X6/X7</f>
        <v>0</v>
      </c>
      <c r="Y8" s="363"/>
      <c r="Z8" s="386">
        <f>Z6/Z7</f>
        <v>0</v>
      </c>
      <c r="AA8" s="363"/>
      <c r="AB8" s="362">
        <f>AB6/AB7</f>
        <v>0</v>
      </c>
      <c r="AC8" s="362"/>
      <c r="AD8" s="362">
        <f>AD6/AD7</f>
        <v>0</v>
      </c>
      <c r="AE8" s="362"/>
      <c r="AF8" s="362">
        <f>AF6/AF7</f>
        <v>0</v>
      </c>
      <c r="AG8" s="362"/>
      <c r="AH8" s="362">
        <f>AH6/AH7</f>
        <v>0</v>
      </c>
      <c r="AK8" s="362">
        <f>AK6/AK7</f>
        <v>0</v>
      </c>
      <c r="AL8" s="362"/>
      <c r="AM8" s="362">
        <f>AM6/AM7</f>
        <v>0</v>
      </c>
      <c r="AN8" s="362">
        <f>AN6/AN7</f>
        <v>0</v>
      </c>
      <c r="AO8" s="362">
        <f>AO6/AO7</f>
        <v>0</v>
      </c>
      <c r="AP8" s="362">
        <f>AP6/AP7</f>
        <v>0</v>
      </c>
      <c r="AQ8" s="362">
        <f>AQ6/AQ7</f>
        <v>0</v>
      </c>
      <c r="AR8" s="365"/>
      <c r="AS8"/>
      <c r="AU8" s="323">
        <f t="shared" si="0"/>
        <v>0</v>
      </c>
    </row>
    <row r="9" spans="1:68" s="354" customFormat="1" ht="27.75" customHeight="1">
      <c r="A9" s="349" t="s">
        <v>105</v>
      </c>
      <c r="B9" s="256">
        <f>recette!B2*B$8</f>
        <v>0</v>
      </c>
      <c r="C9" s="257">
        <f>recette!C2*C$8</f>
        <v>0</v>
      </c>
      <c r="D9" s="256">
        <f>recette!D2*D$8</f>
        <v>0</v>
      </c>
      <c r="E9" s="233"/>
      <c r="F9" s="258">
        <f>recette!F2*F$8</f>
        <v>0</v>
      </c>
      <c r="G9" s="356">
        <f>recette!G2*G$8</f>
        <v>0</v>
      </c>
      <c r="H9" s="258">
        <f>recette!H2*H$8</f>
        <v>0</v>
      </c>
      <c r="I9" s="233"/>
      <c r="J9" s="260">
        <f>recette!J2*J$8</f>
        <v>0</v>
      </c>
      <c r="K9" s="350">
        <f>recette!K2*K$8</f>
        <v>0</v>
      </c>
      <c r="L9" s="550">
        <f>recette!L2*L$8</f>
        <v>0</v>
      </c>
      <c r="M9" s="262">
        <f>recette!M2*M$8</f>
        <v>0</v>
      </c>
      <c r="N9" s="263">
        <f>recette!N2*N$8</f>
        <v>0</v>
      </c>
      <c r="O9" s="233"/>
      <c r="P9" s="264">
        <f>recette!P2*P$8</f>
        <v>0</v>
      </c>
      <c r="Q9" s="233"/>
      <c r="R9" s="265">
        <f>recette!R2*R$8</f>
        <v>0</v>
      </c>
      <c r="S9" s="233"/>
      <c r="T9" s="351">
        <f>recette!T2*T$8</f>
        <v>0</v>
      </c>
      <c r="U9" s="233">
        <f>recette!U2*U$8</f>
        <v>0</v>
      </c>
      <c r="V9" s="266">
        <f>recette!V2*V$8</f>
        <v>0</v>
      </c>
      <c r="W9" s="233"/>
      <c r="X9" s="356">
        <f>recette!X2*X$8</f>
        <v>0</v>
      </c>
      <c r="Y9" s="233"/>
      <c r="Z9" s="357">
        <f>recette!Z2*Z$8</f>
        <v>0</v>
      </c>
      <c r="AA9" s="233"/>
      <c r="AB9" s="267">
        <f>recette!AB2*AB$8</f>
        <v>0</v>
      </c>
      <c r="AC9" s="232"/>
      <c r="AD9" s="352">
        <f>recette!AD2*AD$8</f>
        <v>0</v>
      </c>
      <c r="AE9" s="232"/>
      <c r="AF9" s="253">
        <f>recette!AF2*AF$8</f>
        <v>0</v>
      </c>
      <c r="AG9" s="232"/>
      <c r="AH9" s="256">
        <f>recette!AH2*AH$8</f>
        <v>0</v>
      </c>
      <c r="AI9" s="233"/>
      <c r="AJ9" s="233"/>
      <c r="AK9" s="256">
        <f>recette!AJ2*AK$8</f>
        <v>0</v>
      </c>
      <c r="AL9" s="232"/>
      <c r="AM9" s="256">
        <f>recette!AL2*AM$8</f>
        <v>0</v>
      </c>
      <c r="AN9" s="256">
        <f>recette!AM2*AN$8</f>
        <v>0</v>
      </c>
      <c r="AO9" s="237"/>
      <c r="AP9" s="238">
        <f>recette!AO2*AP$8</f>
        <v>0</v>
      </c>
      <c r="AQ9" s="366">
        <f>recette!AP2*AQ$8</f>
        <v>0</v>
      </c>
      <c r="AR9" s="344" t="s">
        <v>258</v>
      </c>
      <c r="AS9">
        <v>2440</v>
      </c>
      <c r="AT9"/>
      <c r="AU9" s="323">
        <f t="shared" si="0"/>
        <v>0</v>
      </c>
      <c r="AV9" s="203"/>
      <c r="AW9" s="203"/>
      <c r="AX9" s="203"/>
      <c r="AY9" s="203"/>
      <c r="AZ9" s="203"/>
      <c r="BA9" s="203"/>
      <c r="BB9" s="353"/>
      <c r="BC9" s="353"/>
      <c r="BD9" s="353"/>
      <c r="BE9" s="353"/>
      <c r="BF9" s="353"/>
      <c r="BG9" s="353"/>
      <c r="BH9" s="353"/>
      <c r="BI9" s="353"/>
      <c r="BJ9" s="353"/>
      <c r="BK9" s="353"/>
      <c r="BL9" s="353"/>
      <c r="BM9" s="353"/>
      <c r="BN9" s="353"/>
      <c r="BO9" s="353"/>
      <c r="BP9" s="353"/>
    </row>
    <row r="10" spans="1:68" s="203" customFormat="1" ht="27.75" customHeight="1">
      <c r="A10" s="180" t="s">
        <v>215</v>
      </c>
      <c r="B10" s="232">
        <f>recette!B3*B$8</f>
        <v>0</v>
      </c>
      <c r="C10" s="232">
        <f>recette!C3*C$8</f>
        <v>0</v>
      </c>
      <c r="D10" s="232">
        <f>recette!D3*D$8</f>
        <v>0</v>
      </c>
      <c r="E10" s="233"/>
      <c r="F10" s="232">
        <f>recette!F3*F$8</f>
        <v>0</v>
      </c>
      <c r="G10" s="355">
        <f>recette!G3*G$8</f>
        <v>0</v>
      </c>
      <c r="H10" s="232">
        <f>recette!H3*H$8</f>
        <v>0</v>
      </c>
      <c r="I10" s="233"/>
      <c r="J10" s="232">
        <f>recette!J3*J$8</f>
        <v>0</v>
      </c>
      <c r="K10" s="232">
        <f>recette!K3*K$8</f>
        <v>0</v>
      </c>
      <c r="L10" s="232">
        <f>recette!L3*L$8</f>
        <v>0</v>
      </c>
      <c r="M10" s="232">
        <f>recette!M3*M$8</f>
        <v>0</v>
      </c>
      <c r="N10" s="232">
        <f>recette!N3*N$8</f>
        <v>0</v>
      </c>
      <c r="O10" s="233"/>
      <c r="P10" s="232">
        <f>recette!P3*P$8</f>
        <v>0</v>
      </c>
      <c r="Q10" s="233"/>
      <c r="R10" s="232">
        <f>recette!R3*R$8</f>
        <v>0</v>
      </c>
      <c r="S10" s="233"/>
      <c r="T10" s="232">
        <f>recette!T3*T$8</f>
        <v>0</v>
      </c>
      <c r="U10" s="233">
        <f>recette!U3*U$8</f>
        <v>0</v>
      </c>
      <c r="V10" s="232">
        <f>recette!V3*V$8</f>
        <v>0</v>
      </c>
      <c r="W10" s="233"/>
      <c r="X10" s="355">
        <f>recette!X3*X$8</f>
        <v>0</v>
      </c>
      <c r="Y10" s="233"/>
      <c r="Z10" s="384">
        <f>recette!Z3*Z$8</f>
        <v>0</v>
      </c>
      <c r="AA10" s="233"/>
      <c r="AB10" s="232">
        <f>recette!AB3*AB$8</f>
        <v>0</v>
      </c>
      <c r="AC10" s="232"/>
      <c r="AD10" s="232">
        <f>recette!AD3*AD$8</f>
        <v>0</v>
      </c>
      <c r="AE10" s="232"/>
      <c r="AF10" s="232">
        <f>recette!AF3*AF$8</f>
        <v>0</v>
      </c>
      <c r="AG10" s="232"/>
      <c r="AH10" s="232">
        <f>recette!AH3*AH$8</f>
        <v>0</v>
      </c>
      <c r="AI10" s="233"/>
      <c r="AJ10" s="233"/>
      <c r="AK10" s="232">
        <f>recette!AJ3*AK$8</f>
        <v>0</v>
      </c>
      <c r="AL10" s="232"/>
      <c r="AM10" s="232">
        <f>recette!AL3*AM$8</f>
        <v>0</v>
      </c>
      <c r="AN10" s="232">
        <f>recette!AM3*AN$8</f>
        <v>0</v>
      </c>
      <c r="AO10" s="232"/>
      <c r="AP10" s="232">
        <f>recette!AO3*AP8</f>
        <v>0</v>
      </c>
      <c r="AQ10" s="232">
        <f>recette!AP3*AQ8</f>
        <v>0</v>
      </c>
      <c r="AR10" s="367" t="s">
        <v>266</v>
      </c>
      <c r="AS10">
        <v>440</v>
      </c>
      <c r="AU10" s="323">
        <f t="shared" si="0"/>
        <v>0</v>
      </c>
      <c r="AX10" s="203">
        <f>AS19+AS21+AS24</f>
        <v>5330</v>
      </c>
    </row>
    <row r="11" spans="1:68" s="203" customFormat="1" ht="27.75" customHeight="1">
      <c r="A11" s="180" t="s">
        <v>44</v>
      </c>
      <c r="B11" s="232">
        <f>recette!B4*B$8</f>
        <v>0</v>
      </c>
      <c r="C11" s="232">
        <f>recette!C4*C$8</f>
        <v>0</v>
      </c>
      <c r="D11" s="232">
        <f>recette!D4*D$8</f>
        <v>0</v>
      </c>
      <c r="E11" s="233"/>
      <c r="F11" s="232">
        <f>recette!F4*F$8</f>
        <v>0</v>
      </c>
      <c r="G11" s="355">
        <f>recette!G4*G$8</f>
        <v>0</v>
      </c>
      <c r="H11" s="232">
        <f>recette!H4*H$8</f>
        <v>0</v>
      </c>
      <c r="I11" s="233"/>
      <c r="J11" s="232">
        <f>recette!J4*J$8</f>
        <v>0</v>
      </c>
      <c r="K11" s="232">
        <f>recette!K4*K$8</f>
        <v>0</v>
      </c>
      <c r="L11" s="232">
        <f>recette!L4*L$8</f>
        <v>0</v>
      </c>
      <c r="M11" s="232">
        <f>recette!M4*M$8</f>
        <v>0</v>
      </c>
      <c r="N11" s="232">
        <f>recette!N4*N$8</f>
        <v>0</v>
      </c>
      <c r="O11" s="233"/>
      <c r="P11" s="232">
        <f>recette!P4*P$8</f>
        <v>0</v>
      </c>
      <c r="Q11" s="233"/>
      <c r="R11" s="232">
        <f>recette!R4*R$8</f>
        <v>0</v>
      </c>
      <c r="S11" s="233"/>
      <c r="T11" s="232">
        <f>recette!T4*T$8</f>
        <v>0</v>
      </c>
      <c r="U11" s="233">
        <f>recette!U4*U$8</f>
        <v>0</v>
      </c>
      <c r="V11" s="232">
        <f>recette!V4*V$8</f>
        <v>0</v>
      </c>
      <c r="W11" s="233"/>
      <c r="X11" s="355">
        <f>recette!X4*X$8</f>
        <v>0</v>
      </c>
      <c r="Y11" s="233"/>
      <c r="Z11" s="384">
        <f>recette!Z4*Z$8</f>
        <v>0</v>
      </c>
      <c r="AA11" s="233"/>
      <c r="AB11" s="232">
        <f>recette!AB4*AB$8</f>
        <v>0</v>
      </c>
      <c r="AC11" s="232"/>
      <c r="AD11" s="232">
        <f>recette!AD4*AD$8</f>
        <v>0</v>
      </c>
      <c r="AE11" s="232"/>
      <c r="AF11" s="232">
        <f>recette!AF4*AF$8</f>
        <v>0</v>
      </c>
      <c r="AG11" s="232"/>
      <c r="AH11" s="232">
        <f>recette!AH4*AH$8</f>
        <v>0</v>
      </c>
      <c r="AI11" s="233"/>
      <c r="AJ11" s="233"/>
      <c r="AK11" s="232">
        <f>recette!AJ4*AK$8</f>
        <v>0</v>
      </c>
      <c r="AL11" s="232"/>
      <c r="AM11" s="232">
        <f>recette!AL4*AM$8</f>
        <v>0</v>
      </c>
      <c r="AN11" s="232">
        <f>recette!AM4*AN$8</f>
        <v>0</v>
      </c>
      <c r="AO11" s="232">
        <f>recette!AN4*AO$8</f>
        <v>0</v>
      </c>
      <c r="AP11" s="232"/>
      <c r="AQ11" s="232"/>
      <c r="AR11" s="368" t="s">
        <v>267</v>
      </c>
      <c r="AS11" s="45">
        <v>150</v>
      </c>
      <c r="AU11" s="323">
        <f t="shared" si="0"/>
        <v>0</v>
      </c>
      <c r="AX11" s="203">
        <f>AS20+AS22</f>
        <v>1710</v>
      </c>
    </row>
    <row r="12" spans="1:68" s="203" customFormat="1" ht="27.75" customHeight="1">
      <c r="A12" s="180" t="s">
        <v>216</v>
      </c>
      <c r="B12" s="232">
        <f>recette!B5*B$8</f>
        <v>0</v>
      </c>
      <c r="C12" s="232">
        <f>recette!C5*C$8</f>
        <v>0</v>
      </c>
      <c r="D12" s="232">
        <f>recette!D5*D$8</f>
        <v>0</v>
      </c>
      <c r="E12" s="233"/>
      <c r="F12" s="232">
        <f>recette!F5*F$8</f>
        <v>0</v>
      </c>
      <c r="G12" s="355">
        <f>recette!G5*G$8</f>
        <v>0</v>
      </c>
      <c r="H12" s="232">
        <f>recette!H5*H$8</f>
        <v>0</v>
      </c>
      <c r="I12" s="233"/>
      <c r="J12" s="232">
        <f>recette!J5*J$8</f>
        <v>0</v>
      </c>
      <c r="K12" s="232">
        <f>recette!K5*K$8</f>
        <v>0</v>
      </c>
      <c r="L12" s="232">
        <f>recette!L5*L$8</f>
        <v>0</v>
      </c>
      <c r="M12" s="232">
        <f>recette!M5*M$8</f>
        <v>0</v>
      </c>
      <c r="N12" s="232">
        <f>recette!N5*N$8</f>
        <v>0</v>
      </c>
      <c r="O12" s="233"/>
      <c r="P12" s="232">
        <f>recette!P5*P$8</f>
        <v>0</v>
      </c>
      <c r="Q12" s="233"/>
      <c r="R12" s="232">
        <f>recette!R5*R$8</f>
        <v>0</v>
      </c>
      <c r="S12" s="233"/>
      <c r="T12" s="232">
        <f>recette!T5*T$8</f>
        <v>0</v>
      </c>
      <c r="U12" s="233">
        <f>recette!U5*U$8</f>
        <v>0</v>
      </c>
      <c r="V12" s="232">
        <f>recette!V5*V$8</f>
        <v>0</v>
      </c>
      <c r="W12" s="233"/>
      <c r="X12" s="355">
        <f>recette!X5*X$8</f>
        <v>0</v>
      </c>
      <c r="Y12" s="233"/>
      <c r="Z12" s="384">
        <f>recette!Z5*Z$8</f>
        <v>0</v>
      </c>
      <c r="AA12" s="233"/>
      <c r="AB12" s="232">
        <f>recette!AB5*AB$8</f>
        <v>0</v>
      </c>
      <c r="AC12" s="232"/>
      <c r="AD12" s="232">
        <f>recette!AD5*AD$8</f>
        <v>0</v>
      </c>
      <c r="AE12" s="232"/>
      <c r="AF12" s="232">
        <f>recette!AF5*AF$8</f>
        <v>0</v>
      </c>
      <c r="AG12" s="232"/>
      <c r="AH12" s="232">
        <f>recette!AH5*AH$8</f>
        <v>0</v>
      </c>
      <c r="AI12" s="233"/>
      <c r="AJ12" s="233"/>
      <c r="AK12" s="232">
        <f>recette!AJ5*AK$8</f>
        <v>0</v>
      </c>
      <c r="AL12" s="232"/>
      <c r="AM12" s="232">
        <f>recette!AL5*AM$8</f>
        <v>0</v>
      </c>
      <c r="AN12" s="232">
        <f>recette!AM5*AN$8</f>
        <v>0</v>
      </c>
      <c r="AO12" s="232">
        <f>recette!AN5*AO$8</f>
        <v>0</v>
      </c>
      <c r="AP12" s="232"/>
      <c r="AQ12" s="232"/>
      <c r="AR12" s="369" t="s">
        <v>268</v>
      </c>
      <c r="AS12">
        <v>190</v>
      </c>
      <c r="AU12" s="323">
        <f t="shared" si="0"/>
        <v>0</v>
      </c>
    </row>
    <row r="13" spans="1:68" s="354" customFormat="1" ht="27.75" customHeight="1">
      <c r="A13" s="349" t="s">
        <v>77</v>
      </c>
      <c r="B13" s="256">
        <f>recette!B6*B$8</f>
        <v>0</v>
      </c>
      <c r="C13" s="257">
        <f>recette!C6*C$8</f>
        <v>0</v>
      </c>
      <c r="D13" s="256">
        <f>recette!D6*D$8</f>
        <v>0</v>
      </c>
      <c r="E13" s="233"/>
      <c r="F13" s="258">
        <f>recette!F6*F$8</f>
        <v>0</v>
      </c>
      <c r="G13" s="356">
        <f>recette!G6*G$8</f>
        <v>0</v>
      </c>
      <c r="H13" s="258">
        <f>recette!H6*H$8</f>
        <v>0</v>
      </c>
      <c r="I13" s="233"/>
      <c r="J13" s="260">
        <f>recette!J6*J$8</f>
        <v>0</v>
      </c>
      <c r="K13" s="350">
        <f>recette!K6*K$8</f>
        <v>0</v>
      </c>
      <c r="L13" s="550">
        <f>recette!L6*L$8</f>
        <v>0</v>
      </c>
      <c r="M13" s="262">
        <f>recette!M6*M$8</f>
        <v>0</v>
      </c>
      <c r="N13" s="263">
        <f>recette!N6*N$8</f>
        <v>0</v>
      </c>
      <c r="O13" s="233"/>
      <c r="P13" s="264">
        <f>recette!P6*P$8</f>
        <v>0</v>
      </c>
      <c r="Q13" s="233"/>
      <c r="R13" s="265">
        <f>recette!R6*R$8</f>
        <v>0</v>
      </c>
      <c r="S13" s="233"/>
      <c r="T13" s="351">
        <f>recette!T6*T$8</f>
        <v>0</v>
      </c>
      <c r="U13" s="233">
        <f>recette!U6*U$8</f>
        <v>0</v>
      </c>
      <c r="V13" s="266">
        <f>recette!V6*V$8</f>
        <v>0</v>
      </c>
      <c r="W13" s="233"/>
      <c r="X13" s="356">
        <f>recette!X6*X$8</f>
        <v>0</v>
      </c>
      <c r="Y13" s="233"/>
      <c r="Z13" s="357">
        <f>recette!Z6*Z$8</f>
        <v>0</v>
      </c>
      <c r="AA13" s="233"/>
      <c r="AB13" s="267">
        <f>recette!AB6*AB$8</f>
        <v>0</v>
      </c>
      <c r="AC13" s="232"/>
      <c r="AD13" s="352">
        <f>recette!AD6*AD$8</f>
        <v>0</v>
      </c>
      <c r="AE13" s="232"/>
      <c r="AF13" s="253">
        <f>recette!AF6*AF$8</f>
        <v>0</v>
      </c>
      <c r="AG13" s="232"/>
      <c r="AH13" s="256">
        <f>recette!AH6*AH$8</f>
        <v>0</v>
      </c>
      <c r="AI13" s="233"/>
      <c r="AJ13" s="233"/>
      <c r="AK13" s="256">
        <f>recette!AJ6*AK$8</f>
        <v>0</v>
      </c>
      <c r="AL13" s="232"/>
      <c r="AM13" s="256">
        <f>recette!AL6*AM$8</f>
        <v>0</v>
      </c>
      <c r="AN13" s="256">
        <f>recette!AM6*AN$8</f>
        <v>0</v>
      </c>
      <c r="AO13" s="237"/>
      <c r="AP13" s="238">
        <f>recette!AO6*AP8</f>
        <v>0</v>
      </c>
      <c r="AQ13" s="366">
        <f>recette!AP6*AQ8</f>
        <v>0</v>
      </c>
      <c r="AR13" s="544" t="s">
        <v>404</v>
      </c>
      <c r="AS13">
        <v>310</v>
      </c>
      <c r="AT13"/>
      <c r="AU13" s="323">
        <f t="shared" si="0"/>
        <v>0</v>
      </c>
      <c r="AV13" s="203"/>
      <c r="AW13" s="203"/>
      <c r="AX13" s="203"/>
      <c r="AY13" s="203"/>
      <c r="AZ13" s="203"/>
      <c r="BA13" s="203"/>
      <c r="BB13" s="353"/>
      <c r="BC13" s="353"/>
      <c r="BD13" s="353"/>
      <c r="BE13" s="353"/>
      <c r="BF13" s="353"/>
      <c r="BG13" s="353"/>
      <c r="BH13" s="353"/>
      <c r="BI13" s="353"/>
      <c r="BJ13" s="353"/>
      <c r="BK13" s="353"/>
      <c r="BL13" s="353"/>
      <c r="BM13" s="353"/>
      <c r="BN13" s="353"/>
      <c r="BO13" s="353"/>
      <c r="BP13" s="353"/>
    </row>
    <row r="14" spans="1:68" s="354" customFormat="1" ht="27.75" customHeight="1">
      <c r="A14" s="349" t="s">
        <v>409</v>
      </c>
      <c r="B14" s="256"/>
      <c r="C14" s="257"/>
      <c r="D14" s="256"/>
      <c r="E14" s="233"/>
      <c r="F14" s="258"/>
      <c r="G14" s="356"/>
      <c r="H14" s="258">
        <f>recette!H7*H$8</f>
        <v>0</v>
      </c>
      <c r="I14" s="233"/>
      <c r="J14" s="260"/>
      <c r="K14" s="350"/>
      <c r="L14" s="550"/>
      <c r="M14" s="262"/>
      <c r="N14" s="263">
        <f>recette!N7*N$8</f>
        <v>0</v>
      </c>
      <c r="O14" s="233"/>
      <c r="P14" s="264"/>
      <c r="Q14" s="233"/>
      <c r="R14" s="265"/>
      <c r="S14" s="233"/>
      <c r="T14" s="351"/>
      <c r="U14" s="233"/>
      <c r="V14" s="266"/>
      <c r="W14" s="233"/>
      <c r="X14" s="356"/>
      <c r="Y14" s="233"/>
      <c r="Z14" s="357">
        <f>recette!Z7*Z$8</f>
        <v>0</v>
      </c>
      <c r="AA14" s="233"/>
      <c r="AB14" s="267"/>
      <c r="AC14" s="232"/>
      <c r="AD14" s="352"/>
      <c r="AE14" s="232"/>
      <c r="AF14" s="253"/>
      <c r="AG14" s="232"/>
      <c r="AH14" s="256"/>
      <c r="AI14" s="233"/>
      <c r="AJ14" s="233"/>
      <c r="AK14" s="256"/>
      <c r="AL14" s="232"/>
      <c r="AM14" s="256"/>
      <c r="AN14" s="256"/>
      <c r="AO14" s="237"/>
      <c r="AP14" s="238"/>
      <c r="AQ14" s="366"/>
      <c r="AR14" s="344" t="s">
        <v>269</v>
      </c>
      <c r="AS14" s="370">
        <v>620</v>
      </c>
      <c r="AT14"/>
      <c r="AU14" s="323"/>
      <c r="AV14" s="203"/>
      <c r="AW14" s="203"/>
      <c r="AX14" s="203"/>
      <c r="AY14" s="203"/>
      <c r="AZ14" s="203"/>
      <c r="BA14" s="203"/>
      <c r="BB14" s="353"/>
      <c r="BC14" s="353"/>
      <c r="BD14" s="353"/>
      <c r="BE14" s="353"/>
      <c r="BF14" s="353"/>
      <c r="BG14" s="353"/>
      <c r="BH14" s="353"/>
      <c r="BI14" s="353"/>
      <c r="BJ14" s="353"/>
      <c r="BK14" s="353"/>
      <c r="BL14" s="353"/>
      <c r="BM14" s="353"/>
      <c r="BN14" s="353"/>
      <c r="BO14" s="353"/>
      <c r="BP14" s="353"/>
    </row>
    <row r="15" spans="1:68" s="203" customFormat="1" ht="27.75" customHeight="1">
      <c r="A15" s="180" t="s">
        <v>217</v>
      </c>
      <c r="B15" s="232">
        <f>recette!B8*B$8</f>
        <v>0</v>
      </c>
      <c r="C15" s="232">
        <f>recette!C8*C$8</f>
        <v>0</v>
      </c>
      <c r="D15" s="232">
        <f>recette!D8*D$8</f>
        <v>0</v>
      </c>
      <c r="E15" s="233"/>
      <c r="F15" s="232">
        <f>recette!F8*F$8</f>
        <v>0</v>
      </c>
      <c r="G15" s="355">
        <f>recette!G8*G$8</f>
        <v>0</v>
      </c>
      <c r="H15" s="232">
        <f>recette!H8*H$8</f>
        <v>0</v>
      </c>
      <c r="I15" s="233"/>
      <c r="J15" s="232">
        <f>recette!J8*J$8</f>
        <v>0</v>
      </c>
      <c r="K15" s="232">
        <f>recette!K8*K$8</f>
        <v>0</v>
      </c>
      <c r="L15" s="232">
        <f>recette!L8*L$8</f>
        <v>0</v>
      </c>
      <c r="M15" s="232">
        <f>recette!M8*M$8</f>
        <v>0</v>
      </c>
      <c r="N15" s="232">
        <f>recette!N8*N$8</f>
        <v>0</v>
      </c>
      <c r="O15" s="233"/>
      <c r="P15" s="232">
        <f>recette!P8*P$8</f>
        <v>0</v>
      </c>
      <c r="Q15" s="233"/>
      <c r="R15" s="232">
        <f>recette!R8*R$8</f>
        <v>0</v>
      </c>
      <c r="S15" s="233"/>
      <c r="T15" s="232">
        <f>recette!T8*T$8</f>
        <v>0</v>
      </c>
      <c r="U15" s="233">
        <f>recette!U8*U$8</f>
        <v>0</v>
      </c>
      <c r="V15" s="232">
        <f>recette!V8*V$8</f>
        <v>0</v>
      </c>
      <c r="W15" s="233"/>
      <c r="X15" s="355">
        <f>recette!X8*X$8</f>
        <v>0</v>
      </c>
      <c r="Y15" s="233"/>
      <c r="Z15" s="384">
        <f>recette!Z8*Z$8</f>
        <v>0</v>
      </c>
      <c r="AA15" s="233"/>
      <c r="AB15" s="232">
        <f>recette!AB8*AB$8</f>
        <v>0</v>
      </c>
      <c r="AC15" s="232"/>
      <c r="AD15" s="232">
        <f>recette!AD8*AD$8</f>
        <v>0</v>
      </c>
      <c r="AE15" s="232"/>
      <c r="AF15" s="232">
        <f>recette!AF8*AF$8</f>
        <v>0</v>
      </c>
      <c r="AG15" s="232"/>
      <c r="AH15" s="232">
        <f>recette!AH8*AH$8</f>
        <v>0</v>
      </c>
      <c r="AI15" s="233"/>
      <c r="AJ15" s="233"/>
      <c r="AK15" s="232">
        <f>recette!AJ8*AK$8</f>
        <v>0</v>
      </c>
      <c r="AL15" s="232"/>
      <c r="AM15" s="232">
        <f>recette!AL8*AM$8</f>
        <v>0</v>
      </c>
      <c r="AN15" s="232">
        <f>recette!AM8*AN$8</f>
        <v>0</v>
      </c>
      <c r="AO15" s="232"/>
      <c r="AP15" s="232"/>
      <c r="AQ15" s="232"/>
      <c r="AR15" s="371" t="s">
        <v>269</v>
      </c>
      <c r="AS15" s="370">
        <v>1240</v>
      </c>
      <c r="AU15" s="323">
        <f t="shared" ref="AU15:AU32" si="1">SUM(B15:AK15)</f>
        <v>0</v>
      </c>
    </row>
    <row r="16" spans="1:68" s="203" customFormat="1" ht="27.75" customHeight="1">
      <c r="A16" s="180" t="s">
        <v>413</v>
      </c>
      <c r="B16" s="232"/>
      <c r="C16" s="232"/>
      <c r="D16" s="232"/>
      <c r="E16" s="233"/>
      <c r="F16" s="232"/>
      <c r="G16" s="355"/>
      <c r="H16" s="232"/>
      <c r="I16" s="233"/>
      <c r="J16" s="232"/>
      <c r="K16" s="232"/>
      <c r="L16" s="232"/>
      <c r="M16" s="232"/>
      <c r="N16" s="232"/>
      <c r="O16" s="233"/>
      <c r="P16" s="232"/>
      <c r="Q16" s="233"/>
      <c r="R16" s="232"/>
      <c r="S16" s="233"/>
      <c r="T16" s="232"/>
      <c r="U16" s="233">
        <f>recette!U9*U$8</f>
        <v>0</v>
      </c>
      <c r="V16" s="232"/>
      <c r="W16" s="233"/>
      <c r="X16" s="355"/>
      <c r="Y16" s="233"/>
      <c r="Z16" s="384"/>
      <c r="AA16" s="233"/>
      <c r="AB16" s="232"/>
      <c r="AC16" s="232"/>
      <c r="AD16" s="232"/>
      <c r="AE16" s="232"/>
      <c r="AF16" s="232"/>
      <c r="AG16" s="232"/>
      <c r="AH16" s="232"/>
      <c r="AI16" s="233"/>
      <c r="AJ16" s="233"/>
      <c r="AK16" s="232"/>
      <c r="AL16" s="232"/>
      <c r="AM16" s="232"/>
      <c r="AN16" s="232"/>
      <c r="AO16" s="232"/>
      <c r="AP16" s="232"/>
      <c r="AQ16" s="232"/>
      <c r="AR16" s="371"/>
      <c r="AS16" s="370"/>
      <c r="AU16" s="323"/>
    </row>
    <row r="17" spans="1:68" s="203" customFormat="1" ht="27.75" customHeight="1">
      <c r="A17" s="180" t="s">
        <v>414</v>
      </c>
      <c r="B17" s="232"/>
      <c r="C17" s="232"/>
      <c r="D17" s="232"/>
      <c r="E17" s="233"/>
      <c r="F17" s="232"/>
      <c r="G17" s="355"/>
      <c r="H17" s="232"/>
      <c r="I17" s="233"/>
      <c r="J17" s="232"/>
      <c r="K17" s="232"/>
      <c r="L17" s="232"/>
      <c r="M17" s="232"/>
      <c r="N17" s="232"/>
      <c r="O17" s="233"/>
      <c r="P17" s="232"/>
      <c r="Q17" s="233"/>
      <c r="R17" s="232"/>
      <c r="S17" s="233"/>
      <c r="T17" s="232"/>
      <c r="U17" s="233">
        <f>recette!U10*U$8</f>
        <v>0</v>
      </c>
      <c r="V17" s="232"/>
      <c r="W17" s="233"/>
      <c r="X17" s="355"/>
      <c r="Y17" s="233"/>
      <c r="Z17" s="384"/>
      <c r="AA17" s="233"/>
      <c r="AB17" s="232"/>
      <c r="AC17" s="232"/>
      <c r="AD17" s="232"/>
      <c r="AE17" s="232"/>
      <c r="AF17" s="232"/>
      <c r="AG17" s="232"/>
      <c r="AH17" s="232"/>
      <c r="AI17" s="233"/>
      <c r="AJ17" s="233"/>
      <c r="AK17" s="232"/>
      <c r="AL17" s="232"/>
      <c r="AM17" s="232"/>
      <c r="AN17" s="232"/>
      <c r="AO17" s="232"/>
      <c r="AP17" s="232"/>
      <c r="AQ17" s="232"/>
      <c r="AR17" s="371"/>
      <c r="AS17" s="370"/>
      <c r="AU17" s="323"/>
    </row>
    <row r="18" spans="1:68" s="354" customFormat="1" ht="27.75" customHeight="1">
      <c r="A18" s="349" t="s">
        <v>46</v>
      </c>
      <c r="B18" s="256">
        <f>recette!B11*B$8</f>
        <v>0</v>
      </c>
      <c r="C18" s="257">
        <f>recette!C11*C$8</f>
        <v>0</v>
      </c>
      <c r="D18" s="256">
        <f>recette!D11*D$8</f>
        <v>0</v>
      </c>
      <c r="E18" s="233"/>
      <c r="F18" s="258">
        <f>recette!F11*F$8</f>
        <v>0</v>
      </c>
      <c r="G18" s="356">
        <f>recette!G11*G$8</f>
        <v>0</v>
      </c>
      <c r="H18" s="258">
        <f>recette!H11*H$8</f>
        <v>0</v>
      </c>
      <c r="I18" s="233"/>
      <c r="J18" s="260">
        <f>recette!J11*J$8</f>
        <v>0</v>
      </c>
      <c r="K18" s="350">
        <f>recette!K11*K$8</f>
        <v>0</v>
      </c>
      <c r="L18" s="550">
        <f>recette!L11*L$8</f>
        <v>0</v>
      </c>
      <c r="M18" s="262">
        <f>recette!M11*M$8</f>
        <v>0</v>
      </c>
      <c r="N18" s="263">
        <f>recette!N11*N$8</f>
        <v>0</v>
      </c>
      <c r="O18" s="233"/>
      <c r="P18" s="264">
        <f>recette!P11*P$8</f>
        <v>0</v>
      </c>
      <c r="Q18" s="233"/>
      <c r="R18" s="265">
        <f>recette!R11*R$8</f>
        <v>0</v>
      </c>
      <c r="S18" s="233"/>
      <c r="T18" s="351">
        <f>recette!T11*T$8</f>
        <v>0</v>
      </c>
      <c r="U18" s="233">
        <f>recette!U11*U$8</f>
        <v>0</v>
      </c>
      <c r="V18" s="266">
        <f>recette!V11*V$8</f>
        <v>0</v>
      </c>
      <c r="W18" s="233"/>
      <c r="X18" s="356">
        <f>recette!X11*X$8</f>
        <v>0</v>
      </c>
      <c r="Y18" s="233"/>
      <c r="Z18" s="357">
        <f>recette!Z11*Z$8</f>
        <v>0</v>
      </c>
      <c r="AA18" s="233"/>
      <c r="AB18" s="267">
        <f>recette!AB11*AB$8</f>
        <v>0</v>
      </c>
      <c r="AC18" s="232"/>
      <c r="AD18" s="352">
        <f>recette!AD11*AD$8</f>
        <v>0</v>
      </c>
      <c r="AE18" s="232"/>
      <c r="AF18" s="253">
        <f>recette!AF11*AF$8</f>
        <v>0</v>
      </c>
      <c r="AG18" s="232"/>
      <c r="AH18" s="256">
        <f>recette!AH11*AH$8</f>
        <v>0</v>
      </c>
      <c r="AI18" s="233"/>
      <c r="AJ18" s="233"/>
      <c r="AK18" s="256">
        <f>recette!AJ11*AK$8</f>
        <v>0</v>
      </c>
      <c r="AL18" s="232"/>
      <c r="AM18" s="256">
        <f>recette!AL11*AM$8</f>
        <v>0</v>
      </c>
      <c r="AN18" s="256">
        <f>recette!AM11*AN$8</f>
        <v>0</v>
      </c>
      <c r="AO18" s="237">
        <f>recette!AN11*AO$8</f>
        <v>0</v>
      </c>
      <c r="AP18" s="238">
        <f>recette!AO11*AP$8</f>
        <v>0</v>
      </c>
      <c r="AQ18" s="366">
        <f>recette!AP11*AQ$8</f>
        <v>0</v>
      </c>
      <c r="AR18" s="344"/>
      <c r="AS18"/>
      <c r="AT18"/>
      <c r="AU18" s="323">
        <f t="shared" si="1"/>
        <v>0</v>
      </c>
      <c r="AV18" s="203"/>
      <c r="AW18" s="203"/>
      <c r="AX18" s="203"/>
      <c r="AY18" s="203"/>
      <c r="AZ18" s="203"/>
      <c r="BA18" s="203"/>
      <c r="BB18" s="353"/>
      <c r="BC18" s="353"/>
      <c r="BD18" s="353"/>
      <c r="BE18" s="353"/>
      <c r="BF18" s="353"/>
      <c r="BG18" s="353"/>
      <c r="BH18" s="353"/>
      <c r="BI18" s="353"/>
      <c r="BJ18" s="353"/>
      <c r="BK18" s="353"/>
      <c r="BL18" s="353"/>
      <c r="BM18" s="353"/>
      <c r="BN18" s="353"/>
      <c r="BO18" s="353"/>
      <c r="BP18" s="353"/>
    </row>
    <row r="19" spans="1:68" s="203" customFormat="1" ht="27.75" customHeight="1">
      <c r="A19" s="180" t="s">
        <v>47</v>
      </c>
      <c r="B19" s="232">
        <f>recette!B12*B$8</f>
        <v>0</v>
      </c>
      <c r="C19" s="232">
        <f>recette!C12*C$8</f>
        <v>0</v>
      </c>
      <c r="D19" s="232">
        <f>recette!D12*D$8</f>
        <v>0</v>
      </c>
      <c r="E19" s="233"/>
      <c r="F19" s="232">
        <f>recette!F12*F$8</f>
        <v>0</v>
      </c>
      <c r="G19" s="355">
        <f>recette!G12*G$8</f>
        <v>0</v>
      </c>
      <c r="H19" s="232">
        <f>recette!H12*H$8</f>
        <v>0</v>
      </c>
      <c r="I19" s="233"/>
      <c r="J19" s="232">
        <f>recette!J12*J$8</f>
        <v>0</v>
      </c>
      <c r="K19" s="232">
        <f>recette!K12*K$8</f>
        <v>0</v>
      </c>
      <c r="L19" s="232">
        <f>recette!L12*L$8</f>
        <v>0</v>
      </c>
      <c r="M19" s="232">
        <f>recette!M12*M$8</f>
        <v>0</v>
      </c>
      <c r="N19" s="232">
        <f>recette!N12*N$8</f>
        <v>0</v>
      </c>
      <c r="O19" s="233"/>
      <c r="P19" s="232">
        <f>recette!P12*P$8</f>
        <v>0</v>
      </c>
      <c r="Q19" s="233"/>
      <c r="R19" s="232">
        <f>recette!R12*R$8</f>
        <v>0</v>
      </c>
      <c r="S19" s="233"/>
      <c r="T19" s="232">
        <f>recette!T12*T$8</f>
        <v>0</v>
      </c>
      <c r="U19" s="233">
        <f>recette!U12*U$8</f>
        <v>0</v>
      </c>
      <c r="V19" s="232">
        <f>recette!V12*V$8</f>
        <v>0</v>
      </c>
      <c r="W19" s="233"/>
      <c r="X19" s="355">
        <f>recette!X12*X$8</f>
        <v>0</v>
      </c>
      <c r="Y19" s="233"/>
      <c r="Z19" s="384">
        <f>recette!Z12*Z$8</f>
        <v>0</v>
      </c>
      <c r="AA19" s="233"/>
      <c r="AB19" s="232">
        <f>recette!AB12*AB$8</f>
        <v>0</v>
      </c>
      <c r="AC19" s="232"/>
      <c r="AD19" s="232">
        <f>recette!AD12*AD$8</f>
        <v>0</v>
      </c>
      <c r="AE19" s="232"/>
      <c r="AF19" s="232">
        <f>recette!AF12*AF$8</f>
        <v>0</v>
      </c>
      <c r="AG19" s="232"/>
      <c r="AH19" s="232">
        <f>recette!AH12*AH$8</f>
        <v>0</v>
      </c>
      <c r="AI19" s="233"/>
      <c r="AJ19" s="233"/>
      <c r="AK19" s="232">
        <f>recette!AJ12*AK$8</f>
        <v>0</v>
      </c>
      <c r="AL19" s="232"/>
      <c r="AM19" s="232">
        <f>recette!AL12*AM$8</f>
        <v>0</v>
      </c>
      <c r="AN19" s="232">
        <f>recette!AM12*AN$8</f>
        <v>0</v>
      </c>
      <c r="AO19" s="232">
        <f>recette!AN12*AO$8</f>
        <v>0</v>
      </c>
      <c r="AP19" s="232">
        <f>recette!AO12*AP$8</f>
        <v>0</v>
      </c>
      <c r="AQ19" s="232">
        <f>recette!AP12*AQ$8</f>
        <v>0</v>
      </c>
      <c r="AR19" s="344" t="s">
        <v>270</v>
      </c>
      <c r="AS19" s="203">
        <v>590</v>
      </c>
      <c r="AU19" s="323">
        <f t="shared" si="1"/>
        <v>0</v>
      </c>
    </row>
    <row r="20" spans="1:68" s="354" customFormat="1" ht="27.75" customHeight="1">
      <c r="A20" s="349" t="s">
        <v>218</v>
      </c>
      <c r="B20" s="256">
        <f>recette!B13*B$8</f>
        <v>0</v>
      </c>
      <c r="C20" s="257">
        <f>recette!C13*C$8</f>
        <v>0</v>
      </c>
      <c r="D20" s="256">
        <f>recette!D13*D$8</f>
        <v>0</v>
      </c>
      <c r="E20" s="233"/>
      <c r="F20" s="258">
        <f>recette!F13*F$8</f>
        <v>0</v>
      </c>
      <c r="G20" s="356">
        <f>recette!G13*G$8</f>
        <v>0</v>
      </c>
      <c r="H20" s="258">
        <f>recette!H13*H$8</f>
        <v>0</v>
      </c>
      <c r="I20" s="233"/>
      <c r="J20" s="260">
        <f>recette!J13*J$8</f>
        <v>0</v>
      </c>
      <c r="K20" s="350">
        <f>recette!K13*K$8</f>
        <v>0</v>
      </c>
      <c r="L20" s="550">
        <f>recette!L13*L$8</f>
        <v>0</v>
      </c>
      <c r="M20" s="262">
        <f>recette!M13*M$8</f>
        <v>0</v>
      </c>
      <c r="N20" s="263">
        <f>recette!N13*N$8</f>
        <v>0</v>
      </c>
      <c r="O20" s="233"/>
      <c r="P20" s="264">
        <f>recette!P13*P$8</f>
        <v>0</v>
      </c>
      <c r="Q20" s="233"/>
      <c r="R20" s="265">
        <f>recette!R13*R$8</f>
        <v>0</v>
      </c>
      <c r="S20" s="233"/>
      <c r="T20" s="351">
        <f>recette!T13*T$8</f>
        <v>0</v>
      </c>
      <c r="U20" s="233">
        <f>recette!U13*U$8</f>
        <v>0</v>
      </c>
      <c r="V20" s="266">
        <f>recette!V13*V$8</f>
        <v>0</v>
      </c>
      <c r="W20" s="233"/>
      <c r="X20" s="356">
        <f>recette!X13*X$8</f>
        <v>0</v>
      </c>
      <c r="Y20" s="233"/>
      <c r="Z20" s="357">
        <f>recette!Z13*Z$8</f>
        <v>0</v>
      </c>
      <c r="AA20" s="233"/>
      <c r="AB20" s="267">
        <f>recette!AB13*AB$8</f>
        <v>0</v>
      </c>
      <c r="AC20" s="232"/>
      <c r="AD20" s="352">
        <f>recette!AD13*AD$8</f>
        <v>0</v>
      </c>
      <c r="AE20" s="232"/>
      <c r="AF20" s="253">
        <f>recette!AF13*AF$8</f>
        <v>0</v>
      </c>
      <c r="AG20" s="232"/>
      <c r="AH20" s="256">
        <f>recette!AH13*AH$8</f>
        <v>0</v>
      </c>
      <c r="AI20" s="233"/>
      <c r="AJ20" s="233"/>
      <c r="AK20" s="256">
        <f>recette!AJ13*AK$8</f>
        <v>0</v>
      </c>
      <c r="AL20" s="232"/>
      <c r="AM20" s="256">
        <f>recette!AL13*AM$8</f>
        <v>0</v>
      </c>
      <c r="AN20" s="256">
        <f>recette!AM13*AN$8</f>
        <v>0</v>
      </c>
      <c r="AO20" s="237">
        <f>recette!AN13*AO$8</f>
        <v>0</v>
      </c>
      <c r="AP20" s="238">
        <f>recette!AO13*AP$8</f>
        <v>0</v>
      </c>
      <c r="AQ20" s="366">
        <f>recette!AP13*AQ$8</f>
        <v>0</v>
      </c>
      <c r="AR20" s="344" t="s">
        <v>271</v>
      </c>
      <c r="AS20" s="203">
        <v>570</v>
      </c>
      <c r="AT20"/>
      <c r="AU20" s="323">
        <f t="shared" si="1"/>
        <v>0</v>
      </c>
      <c r="AV20" s="203"/>
      <c r="AW20" s="203"/>
      <c r="AX20" s="203"/>
      <c r="AY20" s="203"/>
      <c r="AZ20" s="203"/>
      <c r="BA20" s="203"/>
      <c r="BB20" s="353"/>
      <c r="BC20" s="353"/>
      <c r="BD20" s="353"/>
      <c r="BE20" s="353"/>
      <c r="BF20" s="353"/>
      <c r="BG20" s="353"/>
      <c r="BH20" s="353"/>
      <c r="BI20" s="353"/>
      <c r="BJ20" s="353"/>
      <c r="BK20" s="353"/>
      <c r="BL20" s="353"/>
      <c r="BM20" s="353"/>
      <c r="BN20" s="353"/>
      <c r="BO20" s="353"/>
      <c r="BP20" s="353"/>
    </row>
    <row r="21" spans="1:68" s="203" customFormat="1" ht="27.75" customHeight="1">
      <c r="A21" s="180" t="s">
        <v>395</v>
      </c>
      <c r="B21" s="232">
        <f>recette!B14*B$8</f>
        <v>0</v>
      </c>
      <c r="C21" s="232">
        <f>recette!C14*C$8</f>
        <v>0</v>
      </c>
      <c r="D21" s="232">
        <f>recette!D14*D$8</f>
        <v>0</v>
      </c>
      <c r="E21" s="233"/>
      <c r="F21" s="232">
        <f>recette!F14*F$8</f>
        <v>0</v>
      </c>
      <c r="G21" s="355">
        <f>recette!G14*G$8</f>
        <v>0</v>
      </c>
      <c r="H21" s="232">
        <f>recette!H14*H$8</f>
        <v>0</v>
      </c>
      <c r="I21" s="233"/>
      <c r="J21" s="232">
        <f>recette!J14*J$8</f>
        <v>0</v>
      </c>
      <c r="K21" s="232">
        <f>recette!K14*K$8</f>
        <v>0</v>
      </c>
      <c r="L21" s="232">
        <f>recette!L14*L$8</f>
        <v>0</v>
      </c>
      <c r="M21" s="232">
        <f>recette!M14*M$8</f>
        <v>0</v>
      </c>
      <c r="N21" s="232">
        <f>recette!N14*N$8</f>
        <v>0</v>
      </c>
      <c r="O21" s="233"/>
      <c r="P21" s="232">
        <f>recette!P14*P$8</f>
        <v>0</v>
      </c>
      <c r="Q21" s="233"/>
      <c r="R21" s="232">
        <f>recette!R14*R$8</f>
        <v>0</v>
      </c>
      <c r="S21" s="233"/>
      <c r="T21" s="232">
        <f>recette!T14*T$8</f>
        <v>0</v>
      </c>
      <c r="U21" s="233">
        <f>recette!U14*U$8</f>
        <v>0</v>
      </c>
      <c r="V21" s="232">
        <f>recette!V14*V$8</f>
        <v>0</v>
      </c>
      <c r="W21" s="233"/>
      <c r="X21" s="355">
        <f>recette!X14*X$8</f>
        <v>0</v>
      </c>
      <c r="Y21" s="233"/>
      <c r="Z21" s="384">
        <f>recette!Z14*Z$8</f>
        <v>0</v>
      </c>
      <c r="AA21" s="233"/>
      <c r="AB21" s="232">
        <f>recette!AB14*AB$8</f>
        <v>0</v>
      </c>
      <c r="AC21" s="232"/>
      <c r="AD21" s="232">
        <f>recette!AD14*AD$8</f>
        <v>0</v>
      </c>
      <c r="AE21" s="232"/>
      <c r="AF21" s="232">
        <f>recette!AF14*AF$8</f>
        <v>0</v>
      </c>
      <c r="AG21" s="232"/>
      <c r="AH21" s="232">
        <f>recette!AH14*AH$8</f>
        <v>0</v>
      </c>
      <c r="AI21" s="233"/>
      <c r="AJ21" s="233"/>
      <c r="AK21" s="232">
        <f>recette!AJ14*AK$8</f>
        <v>0</v>
      </c>
      <c r="AL21" s="232"/>
      <c r="AM21" s="232">
        <f>recette!AL14*AM$8</f>
        <v>0</v>
      </c>
      <c r="AN21" s="232">
        <f>recette!AM14*AN$8</f>
        <v>0</v>
      </c>
      <c r="AO21" s="232"/>
      <c r="AP21" s="232"/>
      <c r="AQ21" s="232"/>
      <c r="AR21" s="344" t="s">
        <v>272</v>
      </c>
      <c r="AS21" s="203">
        <v>1180</v>
      </c>
      <c r="AU21" s="323">
        <f t="shared" si="1"/>
        <v>0</v>
      </c>
    </row>
    <row r="22" spans="1:68" s="354" customFormat="1" ht="27.75" customHeight="1">
      <c r="A22" s="349" t="s">
        <v>219</v>
      </c>
      <c r="B22" s="256">
        <f>recette!B16*B$8</f>
        <v>0</v>
      </c>
      <c r="C22" s="257">
        <f>recette!C16*C$8</f>
        <v>0</v>
      </c>
      <c r="D22" s="256">
        <f>recette!D16*D$8</f>
        <v>0</v>
      </c>
      <c r="E22" s="233"/>
      <c r="F22" s="258">
        <f>recette!F16*F$8</f>
        <v>0</v>
      </c>
      <c r="G22" s="356">
        <f>recette!G16*G$8</f>
        <v>0</v>
      </c>
      <c r="H22" s="258">
        <f>recette!H16*H$8</f>
        <v>0</v>
      </c>
      <c r="I22" s="233"/>
      <c r="J22" s="260">
        <f>recette!J16*J$8</f>
        <v>0</v>
      </c>
      <c r="K22" s="350">
        <f>recette!K16*K$8</f>
        <v>0</v>
      </c>
      <c r="L22" s="550">
        <f>recette!L16*L$8</f>
        <v>0</v>
      </c>
      <c r="M22" s="262">
        <f>recette!M16*M$8</f>
        <v>0</v>
      </c>
      <c r="N22" s="263">
        <f>recette!N16*N$8</f>
        <v>0</v>
      </c>
      <c r="O22" s="233"/>
      <c r="P22" s="264">
        <f>recette!P16*P$8</f>
        <v>0</v>
      </c>
      <c r="Q22" s="233"/>
      <c r="R22" s="265">
        <f>recette!R16*R$8</f>
        <v>0</v>
      </c>
      <c r="S22" s="233"/>
      <c r="T22" s="351">
        <f>recette!T16*T$8</f>
        <v>0</v>
      </c>
      <c r="U22" s="233">
        <f>recette!U16*U$8</f>
        <v>0</v>
      </c>
      <c r="V22" s="266">
        <f>recette!V16*V$8</f>
        <v>0</v>
      </c>
      <c r="W22" s="233"/>
      <c r="X22" s="356">
        <f>recette!X16*X$8</f>
        <v>0</v>
      </c>
      <c r="Y22" s="233"/>
      <c r="Z22" s="357">
        <f>recette!Z16*Z$8</f>
        <v>0</v>
      </c>
      <c r="AA22" s="233"/>
      <c r="AB22" s="267">
        <f>recette!AB16*AB$8</f>
        <v>0</v>
      </c>
      <c r="AC22" s="232"/>
      <c r="AD22" s="352">
        <f>recette!AD16*AD$8</f>
        <v>0</v>
      </c>
      <c r="AE22" s="232"/>
      <c r="AF22" s="253">
        <f>recette!AF16*AF$8</f>
        <v>0</v>
      </c>
      <c r="AG22" s="232"/>
      <c r="AH22" s="256">
        <f>recette!AH16*AH$8</f>
        <v>0</v>
      </c>
      <c r="AI22" s="203"/>
      <c r="AJ22" s="203"/>
      <c r="AK22" s="256">
        <f>recette!AJ16*AK$8</f>
        <v>0</v>
      </c>
      <c r="AL22" s="232"/>
      <c r="AM22" s="256">
        <f>recette!AL16*AM$8</f>
        <v>0</v>
      </c>
      <c r="AN22" s="256">
        <f>recette!AM16*AN$8</f>
        <v>0</v>
      </c>
      <c r="AO22" s="237"/>
      <c r="AP22" s="238"/>
      <c r="AQ22" s="366"/>
      <c r="AR22" s="344" t="s">
        <v>273</v>
      </c>
      <c r="AS22" s="203">
        <v>1140</v>
      </c>
      <c r="AT22"/>
      <c r="AU22" s="323">
        <f t="shared" si="1"/>
        <v>0</v>
      </c>
      <c r="AV22" s="203"/>
      <c r="AW22" s="203"/>
      <c r="AX22" s="203"/>
      <c r="AY22" s="203"/>
      <c r="AZ22" s="203"/>
      <c r="BA22" s="203"/>
      <c r="BB22" s="353"/>
      <c r="BC22" s="353"/>
      <c r="BD22" s="353"/>
      <c r="BE22" s="353"/>
      <c r="BF22" s="353"/>
      <c r="BG22" s="353"/>
      <c r="BH22" s="353"/>
      <c r="BI22" s="353"/>
      <c r="BJ22" s="353"/>
      <c r="BK22" s="353"/>
      <c r="BL22" s="353"/>
      <c r="BM22" s="353"/>
      <c r="BN22" s="353"/>
      <c r="BO22" s="353"/>
      <c r="BP22" s="353"/>
    </row>
    <row r="23" spans="1:68" s="375" customFormat="1" ht="27.75" customHeight="1">
      <c r="A23" s="349" t="s">
        <v>405</v>
      </c>
      <c r="B23" s="256"/>
      <c r="C23" s="257"/>
      <c r="D23" s="256"/>
      <c r="E23" s="233"/>
      <c r="F23" s="258"/>
      <c r="G23" s="374"/>
      <c r="H23" s="258"/>
      <c r="I23" s="233"/>
      <c r="J23" s="260"/>
      <c r="K23" s="350"/>
      <c r="L23" s="550"/>
      <c r="M23" s="262"/>
      <c r="N23" s="263"/>
      <c r="O23" s="233"/>
      <c r="P23" s="264"/>
      <c r="Q23" s="233"/>
      <c r="R23" s="265"/>
      <c r="S23" s="233"/>
      <c r="T23" s="351"/>
      <c r="U23" s="233"/>
      <c r="V23" s="266"/>
      <c r="W23" s="233"/>
      <c r="X23" s="356">
        <f>recette!X17*X$8</f>
        <v>0</v>
      </c>
      <c r="Y23" s="233"/>
      <c r="Z23" s="467"/>
      <c r="AA23" s="233"/>
      <c r="AB23" s="267"/>
      <c r="AC23" s="232"/>
      <c r="AD23" s="352"/>
      <c r="AE23" s="232"/>
      <c r="AF23" s="253"/>
      <c r="AG23" s="232"/>
      <c r="AH23" s="256"/>
      <c r="AI23" s="203"/>
      <c r="AJ23" s="203"/>
      <c r="AK23" s="256"/>
      <c r="AL23" s="232"/>
      <c r="AM23" s="256"/>
      <c r="AN23" s="256"/>
      <c r="AO23" s="237"/>
      <c r="AP23" s="238"/>
      <c r="AQ23" s="366"/>
      <c r="AR23" s="344"/>
      <c r="AS23" s="203"/>
      <c r="AT23"/>
      <c r="AU23" s="323"/>
      <c r="AV23" s="203"/>
      <c r="AW23" s="203"/>
      <c r="AX23" s="203"/>
      <c r="AY23" s="203"/>
      <c r="AZ23" s="203"/>
      <c r="BA23" s="203"/>
      <c r="BB23" s="203"/>
      <c r="BC23" s="203"/>
      <c r="BD23" s="203"/>
      <c r="BE23" s="203"/>
      <c r="BF23" s="203"/>
      <c r="BG23" s="203"/>
      <c r="BH23" s="203"/>
      <c r="BI23" s="203"/>
      <c r="BJ23" s="203"/>
      <c r="BK23" s="203"/>
      <c r="BL23" s="203"/>
      <c r="BM23" s="203"/>
      <c r="BN23" s="203"/>
      <c r="BO23" s="203"/>
      <c r="BP23" s="203"/>
    </row>
    <row r="24" spans="1:68" s="203" customFormat="1" ht="27.75" customHeight="1">
      <c r="A24" s="180" t="s">
        <v>220</v>
      </c>
      <c r="B24" s="232">
        <f>recette!B18*B$8</f>
        <v>0</v>
      </c>
      <c r="C24" s="232">
        <f>recette!C18*C$8</f>
        <v>0</v>
      </c>
      <c r="D24" s="232">
        <f>recette!D18*D$8</f>
        <v>0</v>
      </c>
      <c r="E24" s="233"/>
      <c r="F24" s="232">
        <f>recette!F18*F$8</f>
        <v>0</v>
      </c>
      <c r="G24" s="355">
        <f>recette!G18*G$8</f>
        <v>0</v>
      </c>
      <c r="H24" s="232">
        <f>recette!H18*H$8</f>
        <v>0</v>
      </c>
      <c r="I24" s="233"/>
      <c r="J24" s="232">
        <f>recette!J18*J$8</f>
        <v>0</v>
      </c>
      <c r="K24" s="232">
        <f>recette!K18*K$8</f>
        <v>0</v>
      </c>
      <c r="L24" s="232">
        <f>recette!L18*L$8</f>
        <v>0</v>
      </c>
      <c r="M24" s="232">
        <f>recette!M18*M$8</f>
        <v>0</v>
      </c>
      <c r="N24" s="232">
        <f>recette!N18*N$8</f>
        <v>0</v>
      </c>
      <c r="O24" s="233"/>
      <c r="P24" s="232">
        <f>recette!P18*P$8</f>
        <v>0</v>
      </c>
      <c r="Q24" s="233"/>
      <c r="R24" s="232">
        <f>recette!R18*R$8</f>
        <v>0</v>
      </c>
      <c r="S24" s="233"/>
      <c r="T24" s="232">
        <f>recette!T18*T$8</f>
        <v>0</v>
      </c>
      <c r="U24" s="233">
        <f>recette!U18*U$8</f>
        <v>0</v>
      </c>
      <c r="V24" s="232">
        <f>recette!V18*V$8</f>
        <v>0</v>
      </c>
      <c r="W24" s="233"/>
      <c r="X24" s="355">
        <f>recette!X18*X$8</f>
        <v>0</v>
      </c>
      <c r="Y24" s="233"/>
      <c r="Z24" s="384">
        <f>recette!Z18*Z$8</f>
        <v>0</v>
      </c>
      <c r="AA24" s="233"/>
      <c r="AB24" s="232">
        <f>recette!AB18*AB$8</f>
        <v>0</v>
      </c>
      <c r="AC24" s="232"/>
      <c r="AD24" s="232">
        <f>recette!AD18*AD$8</f>
        <v>0</v>
      </c>
      <c r="AE24" s="232"/>
      <c r="AF24" s="232">
        <f>recette!AF18*AF$8</f>
        <v>0</v>
      </c>
      <c r="AG24" s="232"/>
      <c r="AH24" s="232">
        <f>recette!AH18*AH$8</f>
        <v>0</v>
      </c>
      <c r="AK24" s="232">
        <f>recette!AJ18*AK$8</f>
        <v>0</v>
      </c>
      <c r="AL24" s="232"/>
      <c r="AM24" s="232">
        <f>recette!AL18*AM$8</f>
        <v>0</v>
      </c>
      <c r="AN24" s="232">
        <f>recette!AM18*AN$8</f>
        <v>0</v>
      </c>
      <c r="AO24" s="232">
        <f>recette!AN18*AO$8</f>
        <v>0</v>
      </c>
      <c r="AP24" s="232"/>
      <c r="AQ24" s="232"/>
      <c r="AR24" s="344" t="s">
        <v>274</v>
      </c>
      <c r="AS24" s="203">
        <v>3560</v>
      </c>
      <c r="AU24" s="323">
        <f t="shared" si="1"/>
        <v>0</v>
      </c>
    </row>
    <row r="25" spans="1:68" s="354" customFormat="1" ht="27.75" customHeight="1">
      <c r="A25" s="349" t="s">
        <v>222</v>
      </c>
      <c r="B25" s="256">
        <f>recette!B19*B$8</f>
        <v>0</v>
      </c>
      <c r="C25" s="257">
        <f>recette!C19*C$8</f>
        <v>0</v>
      </c>
      <c r="D25" s="256">
        <f>recette!D19*D$8</f>
        <v>0</v>
      </c>
      <c r="E25" s="233"/>
      <c r="F25" s="258">
        <f>recette!F19*F$8</f>
        <v>0</v>
      </c>
      <c r="G25" s="356">
        <f>recette!G19*G$8</f>
        <v>0</v>
      </c>
      <c r="H25" s="258">
        <f>recette!H19*H$8</f>
        <v>0</v>
      </c>
      <c r="I25" s="233"/>
      <c r="J25" s="260">
        <f>recette!J19*J$8</f>
        <v>0</v>
      </c>
      <c r="K25" s="350">
        <f>recette!K19*K$8</f>
        <v>0</v>
      </c>
      <c r="L25" s="550">
        <f>recette!L19*L$8</f>
        <v>0</v>
      </c>
      <c r="M25" s="262">
        <f>recette!M19*M$8</f>
        <v>0</v>
      </c>
      <c r="N25" s="263">
        <f>recette!N19*N$8</f>
        <v>0</v>
      </c>
      <c r="O25" s="233"/>
      <c r="P25" s="264">
        <f>recette!P19*P$8</f>
        <v>0</v>
      </c>
      <c r="Q25" s="233"/>
      <c r="R25" s="265">
        <f>recette!R19*R$8</f>
        <v>0</v>
      </c>
      <c r="S25" s="233"/>
      <c r="T25" s="351">
        <f>recette!T19*T$8</f>
        <v>0</v>
      </c>
      <c r="U25" s="233">
        <f>recette!U19*U$8</f>
        <v>0</v>
      </c>
      <c r="V25" s="266">
        <f>recette!V19*V$8</f>
        <v>0</v>
      </c>
      <c r="W25" s="233"/>
      <c r="X25" s="356">
        <f>recette!X19*X$8</f>
        <v>0</v>
      </c>
      <c r="Y25" s="233"/>
      <c r="Z25" s="357">
        <f>recette!Z19*Z$8</f>
        <v>0</v>
      </c>
      <c r="AA25" s="233"/>
      <c r="AB25" s="267">
        <f>recette!AB19*AB$8</f>
        <v>0</v>
      </c>
      <c r="AC25" s="232"/>
      <c r="AD25" s="352">
        <f>recette!AD19*AD$8</f>
        <v>0</v>
      </c>
      <c r="AE25" s="232"/>
      <c r="AF25" s="253">
        <f>recette!AF19*AF$8</f>
        <v>0</v>
      </c>
      <c r="AG25" s="232"/>
      <c r="AH25" s="256">
        <f>recette!AH19*AH$8</f>
        <v>0</v>
      </c>
      <c r="AI25" s="203"/>
      <c r="AJ25" s="203"/>
      <c r="AK25" s="256">
        <f>recette!AJ19*AK$8</f>
        <v>0</v>
      </c>
      <c r="AL25" s="232"/>
      <c r="AM25" s="256">
        <f>recette!AL19*AM$8</f>
        <v>0</v>
      </c>
      <c r="AN25" s="256">
        <f>recette!AM19*AN$8</f>
        <v>0</v>
      </c>
      <c r="AO25" s="237">
        <f>recette!AN19*AO$8</f>
        <v>0</v>
      </c>
      <c r="AP25" s="238"/>
      <c r="AQ25" s="366"/>
      <c r="AR25" s="344" t="s">
        <v>400</v>
      </c>
      <c r="AS25" s="203">
        <v>120</v>
      </c>
      <c r="AT25"/>
      <c r="AU25" s="323">
        <f t="shared" si="1"/>
        <v>0</v>
      </c>
      <c r="AV25" s="203"/>
      <c r="AW25" s="203"/>
      <c r="AX25" s="203"/>
      <c r="AY25" s="203"/>
      <c r="AZ25" s="203"/>
      <c r="BA25" s="203"/>
      <c r="BB25" s="353"/>
      <c r="BC25" s="353"/>
      <c r="BD25" s="353"/>
      <c r="BE25" s="353"/>
      <c r="BF25" s="353"/>
      <c r="BG25" s="353"/>
      <c r="BH25" s="353"/>
      <c r="BI25" s="353"/>
      <c r="BJ25" s="353"/>
      <c r="BK25" s="353"/>
      <c r="BL25" s="353"/>
      <c r="BM25" s="353"/>
      <c r="BN25" s="353"/>
      <c r="BO25" s="353"/>
      <c r="BP25" s="353"/>
    </row>
    <row r="26" spans="1:68" s="203" customFormat="1" ht="27.75" customHeight="1">
      <c r="A26" s="180" t="s">
        <v>223</v>
      </c>
      <c r="B26" s="232">
        <f>recette!B20*B$8</f>
        <v>0</v>
      </c>
      <c r="C26" s="232">
        <f>recette!C20*C$8</f>
        <v>0</v>
      </c>
      <c r="D26" s="232">
        <f>recette!D20*D$8</f>
        <v>0</v>
      </c>
      <c r="E26" s="233"/>
      <c r="F26" s="232">
        <f>recette!F20*F$8</f>
        <v>0</v>
      </c>
      <c r="G26" s="355">
        <f>recette!G20*G$8</f>
        <v>0</v>
      </c>
      <c r="H26" s="232">
        <f>recette!H20*H$8</f>
        <v>0</v>
      </c>
      <c r="I26" s="233"/>
      <c r="J26" s="232">
        <f>recette!J20*J$8</f>
        <v>0</v>
      </c>
      <c r="K26" s="232">
        <f>recette!K20*K$8</f>
        <v>0</v>
      </c>
      <c r="L26" s="232">
        <f>recette!L20*L$8</f>
        <v>0</v>
      </c>
      <c r="M26" s="232">
        <f>recette!M20*M$8</f>
        <v>0</v>
      </c>
      <c r="N26" s="232">
        <f>recette!N20*N$8</f>
        <v>0</v>
      </c>
      <c r="O26" s="233"/>
      <c r="P26" s="232">
        <f>recette!P20*P$8</f>
        <v>0</v>
      </c>
      <c r="Q26" s="233"/>
      <c r="R26" s="232">
        <f>recette!R20*R$8</f>
        <v>0</v>
      </c>
      <c r="S26" s="233"/>
      <c r="T26" s="232">
        <f>recette!T20*T$8</f>
        <v>0</v>
      </c>
      <c r="U26" s="233">
        <f>recette!U20*U$8</f>
        <v>0</v>
      </c>
      <c r="V26" s="232">
        <f>recette!V20*V$8</f>
        <v>0</v>
      </c>
      <c r="W26" s="233"/>
      <c r="X26" s="355">
        <f>recette!X20*X$8</f>
        <v>0</v>
      </c>
      <c r="Y26" s="233"/>
      <c r="Z26" s="384">
        <f>recette!Z20*Z$8</f>
        <v>0</v>
      </c>
      <c r="AA26" s="233"/>
      <c r="AB26" s="232">
        <f>recette!AB20*AB$8</f>
        <v>0</v>
      </c>
      <c r="AC26" s="232"/>
      <c r="AD26" s="232">
        <f>recette!AD20*AD$8</f>
        <v>0</v>
      </c>
      <c r="AE26" s="232"/>
      <c r="AF26" s="232">
        <f>recette!AF20*AF$8</f>
        <v>0</v>
      </c>
      <c r="AG26" s="232"/>
      <c r="AH26" s="232">
        <f>recette!AH20*AH$8</f>
        <v>0</v>
      </c>
      <c r="AK26" s="232">
        <f>recette!AJ20*AK$8</f>
        <v>0</v>
      </c>
      <c r="AL26" s="232"/>
      <c r="AM26" s="232">
        <f>recette!AL20*AM$8</f>
        <v>0</v>
      </c>
      <c r="AN26" s="232">
        <f>recette!AM20*AN$8</f>
        <v>0</v>
      </c>
      <c r="AO26" s="232"/>
      <c r="AP26" s="232"/>
      <c r="AQ26" s="232"/>
      <c r="AR26" s="365"/>
      <c r="AS26"/>
      <c r="AU26" s="323">
        <f t="shared" si="1"/>
        <v>0</v>
      </c>
    </row>
    <row r="27" spans="1:68" s="354" customFormat="1" ht="27.75" customHeight="1">
      <c r="A27" s="349" t="s">
        <v>225</v>
      </c>
      <c r="B27" s="256">
        <f>recette!B21*B$8</f>
        <v>0</v>
      </c>
      <c r="C27" s="257">
        <f>recette!C21*C$8</f>
        <v>0</v>
      </c>
      <c r="D27" s="256">
        <f>recette!D21*D$8</f>
        <v>0</v>
      </c>
      <c r="E27" s="233"/>
      <c r="F27" s="258">
        <f>recette!F21*F$8</f>
        <v>0</v>
      </c>
      <c r="G27" s="356">
        <f>recette!G21*G$8</f>
        <v>0</v>
      </c>
      <c r="H27" s="258">
        <f>recette!H21*H$8</f>
        <v>0</v>
      </c>
      <c r="I27" s="233"/>
      <c r="J27" s="260">
        <f>recette!J21*J$8</f>
        <v>0</v>
      </c>
      <c r="K27" s="350">
        <f>recette!K21*K$8</f>
        <v>0</v>
      </c>
      <c r="L27" s="550">
        <f>recette!L21*L$8</f>
        <v>0</v>
      </c>
      <c r="M27" s="262">
        <f>recette!M21*M$8</f>
        <v>0</v>
      </c>
      <c r="N27" s="263">
        <f>recette!N21*N$8</f>
        <v>0</v>
      </c>
      <c r="O27" s="233"/>
      <c r="P27" s="264">
        <f>recette!P21*P$8</f>
        <v>0</v>
      </c>
      <c r="Q27" s="233"/>
      <c r="R27" s="265">
        <f>recette!R21*R$8</f>
        <v>0</v>
      </c>
      <c r="S27" s="233"/>
      <c r="T27" s="351">
        <f>recette!T21*T$8</f>
        <v>0</v>
      </c>
      <c r="U27" s="233">
        <f>recette!U21*U$8</f>
        <v>0</v>
      </c>
      <c r="V27" s="266">
        <f>recette!V21*V$8</f>
        <v>0</v>
      </c>
      <c r="W27" s="233"/>
      <c r="X27" s="356">
        <f>recette!X21*X$8</f>
        <v>0</v>
      </c>
      <c r="Y27" s="233"/>
      <c r="Z27" s="357">
        <f>recette!Z21*Z$8</f>
        <v>0</v>
      </c>
      <c r="AA27" s="233"/>
      <c r="AB27" s="267">
        <f>recette!AB21*AB$8</f>
        <v>0</v>
      </c>
      <c r="AC27" s="232"/>
      <c r="AD27" s="352">
        <f>recette!AD21*AD$8</f>
        <v>0</v>
      </c>
      <c r="AE27" s="232"/>
      <c r="AF27" s="253">
        <f>recette!AF21*AF$8</f>
        <v>0</v>
      </c>
      <c r="AG27" s="232"/>
      <c r="AH27" s="256">
        <f>recette!AH21*AH$8</f>
        <v>0</v>
      </c>
      <c r="AI27" s="203"/>
      <c r="AJ27" s="203"/>
      <c r="AK27" s="256">
        <f>recette!AJ21*AK$8</f>
        <v>0</v>
      </c>
      <c r="AL27" s="232"/>
      <c r="AM27" s="256">
        <f>recette!AL21*AM$8</f>
        <v>0</v>
      </c>
      <c r="AN27" s="256">
        <f>recette!AM21*AN$8</f>
        <v>0</v>
      </c>
      <c r="AO27" s="237"/>
      <c r="AP27" s="238"/>
      <c r="AQ27" s="366"/>
      <c r="AR27" s="344"/>
      <c r="AS27"/>
      <c r="AT27"/>
      <c r="AU27" s="323">
        <f t="shared" si="1"/>
        <v>0</v>
      </c>
      <c r="AV27" s="203"/>
      <c r="AW27" s="203"/>
      <c r="AX27" s="203"/>
      <c r="AY27" s="203"/>
      <c r="AZ27" s="203"/>
      <c r="BA27" s="203"/>
      <c r="BB27" s="353"/>
      <c r="BC27" s="353"/>
      <c r="BD27" s="353"/>
      <c r="BE27" s="353"/>
      <c r="BF27" s="353"/>
      <c r="BG27" s="353"/>
      <c r="BH27" s="353"/>
      <c r="BI27" s="353"/>
      <c r="BJ27" s="353"/>
      <c r="BK27" s="353"/>
      <c r="BL27" s="353"/>
      <c r="BM27" s="353"/>
      <c r="BN27" s="353"/>
      <c r="BO27" s="353"/>
      <c r="BP27" s="353"/>
    </row>
    <row r="28" spans="1:68" s="375" customFormat="1" ht="27.75" customHeight="1">
      <c r="A28" s="349" t="s">
        <v>406</v>
      </c>
      <c r="B28" s="256"/>
      <c r="C28" s="257"/>
      <c r="D28" s="256"/>
      <c r="E28" s="233"/>
      <c r="F28" s="258"/>
      <c r="G28" s="374"/>
      <c r="H28" s="258"/>
      <c r="I28" s="233"/>
      <c r="J28" s="260"/>
      <c r="K28" s="350"/>
      <c r="L28" s="550"/>
      <c r="M28" s="262"/>
      <c r="N28" s="263"/>
      <c r="O28" s="233"/>
      <c r="P28" s="264"/>
      <c r="Q28" s="233"/>
      <c r="R28" s="265"/>
      <c r="S28" s="233"/>
      <c r="T28" s="351"/>
      <c r="U28" s="233"/>
      <c r="V28" s="266"/>
      <c r="W28" s="233"/>
      <c r="X28" s="356">
        <f>recette!X22*X$8</f>
        <v>0</v>
      </c>
      <c r="Y28" s="233"/>
      <c r="Z28" s="467"/>
      <c r="AA28" s="233"/>
      <c r="AB28" s="267"/>
      <c r="AC28" s="232"/>
      <c r="AD28" s="352"/>
      <c r="AE28" s="232"/>
      <c r="AF28" s="253"/>
      <c r="AG28" s="232"/>
      <c r="AH28" s="256"/>
      <c r="AI28" s="203"/>
      <c r="AJ28" s="203"/>
      <c r="AK28" s="256"/>
      <c r="AL28" s="232"/>
      <c r="AM28" s="256"/>
      <c r="AN28" s="256"/>
      <c r="AO28" s="237"/>
      <c r="AP28" s="238"/>
      <c r="AQ28" s="366"/>
      <c r="AR28" s="344"/>
      <c r="AS28"/>
      <c r="AT28"/>
      <c r="AU28" s="323"/>
      <c r="AV28" s="203"/>
      <c r="AW28" s="203"/>
      <c r="AX28" s="203"/>
      <c r="AY28" s="203"/>
      <c r="AZ28" s="203"/>
      <c r="BA28" s="203"/>
      <c r="BB28" s="203"/>
      <c r="BC28" s="203"/>
      <c r="BD28" s="203"/>
      <c r="BE28" s="203"/>
      <c r="BF28" s="203"/>
      <c r="BG28" s="203"/>
      <c r="BH28" s="203"/>
      <c r="BI28" s="203"/>
      <c r="BJ28" s="203"/>
      <c r="BK28" s="203"/>
      <c r="BL28" s="203"/>
      <c r="BM28" s="203"/>
      <c r="BN28" s="203"/>
      <c r="BO28" s="203"/>
      <c r="BP28" s="203"/>
    </row>
    <row r="29" spans="1:68" s="203" customFormat="1" ht="27.75" customHeight="1">
      <c r="A29" s="180" t="s">
        <v>226</v>
      </c>
      <c r="B29" s="232">
        <f>recette!B23*B$8</f>
        <v>0</v>
      </c>
      <c r="C29" s="232">
        <f>recette!C23*C$8</f>
        <v>0</v>
      </c>
      <c r="D29" s="232">
        <f>recette!D23*D$8</f>
        <v>0</v>
      </c>
      <c r="E29" s="233"/>
      <c r="F29" s="232">
        <f>recette!F23*F$8</f>
        <v>0</v>
      </c>
      <c r="G29" s="355">
        <f>recette!G23*G$8</f>
        <v>0</v>
      </c>
      <c r="H29" s="232">
        <f>recette!H23*H$8</f>
        <v>0</v>
      </c>
      <c r="I29" s="233"/>
      <c r="J29" s="232">
        <f>recette!J23*J$8</f>
        <v>0</v>
      </c>
      <c r="K29" s="232">
        <f>recette!K23*K$8</f>
        <v>0</v>
      </c>
      <c r="L29" s="232">
        <f>recette!L23*L$8</f>
        <v>0</v>
      </c>
      <c r="M29" s="232">
        <f>recette!M23*M$8</f>
        <v>0</v>
      </c>
      <c r="N29" s="232">
        <f>recette!N23*N$8</f>
        <v>0</v>
      </c>
      <c r="O29" s="233"/>
      <c r="P29" s="232">
        <f>recette!P23*P$8</f>
        <v>0</v>
      </c>
      <c r="Q29" s="233"/>
      <c r="R29" s="232">
        <f>recette!R23*R$8</f>
        <v>0</v>
      </c>
      <c r="S29" s="233"/>
      <c r="T29" s="232">
        <f>recette!T23*T$8</f>
        <v>0</v>
      </c>
      <c r="U29" s="233">
        <f>recette!U23*U$8</f>
        <v>0</v>
      </c>
      <c r="V29" s="232">
        <f>recette!V23*V$8</f>
        <v>0</v>
      </c>
      <c r="W29" s="233"/>
      <c r="X29" s="355">
        <f>recette!X23*X$8</f>
        <v>0</v>
      </c>
      <c r="Y29" s="233"/>
      <c r="Z29" s="384">
        <f>recette!Z23*Z$8</f>
        <v>0</v>
      </c>
      <c r="AA29" s="233"/>
      <c r="AB29" s="232">
        <f>recette!AB23*AB$8</f>
        <v>0</v>
      </c>
      <c r="AC29" s="232"/>
      <c r="AD29" s="232">
        <f>recette!AD23*AD$8</f>
        <v>0</v>
      </c>
      <c r="AE29" s="232"/>
      <c r="AF29" s="232">
        <f>recette!AF23*AF$8</f>
        <v>0</v>
      </c>
      <c r="AG29" s="232"/>
      <c r="AH29" s="232">
        <f>recette!AH23*AH$8</f>
        <v>0</v>
      </c>
      <c r="AK29" s="232">
        <f>recette!AJ23*AK$8</f>
        <v>0</v>
      </c>
      <c r="AL29" s="232"/>
      <c r="AM29" s="232">
        <f>recette!AL23*AM$8</f>
        <v>0</v>
      </c>
      <c r="AN29" s="232">
        <f>recette!AM23*AN$8</f>
        <v>0</v>
      </c>
      <c r="AO29" s="232"/>
      <c r="AP29" s="232"/>
      <c r="AQ29" s="232"/>
      <c r="AR29" s="365"/>
      <c r="AS29"/>
      <c r="AU29" s="323">
        <f t="shared" si="1"/>
        <v>0</v>
      </c>
    </row>
    <row r="30" spans="1:68" s="354" customFormat="1" ht="27.75" customHeight="1">
      <c r="A30" s="349" t="s">
        <v>275</v>
      </c>
      <c r="B30" s="256">
        <f>recette!B24*B$8</f>
        <v>0</v>
      </c>
      <c r="C30" s="257">
        <f>recette!C24*C$8</f>
        <v>0</v>
      </c>
      <c r="D30" s="256">
        <f>recette!D24*D$8</f>
        <v>0</v>
      </c>
      <c r="E30" s="233"/>
      <c r="F30" s="258">
        <f>recette!F24*F$8</f>
        <v>0</v>
      </c>
      <c r="G30" s="356">
        <f>recette!G24*G$8</f>
        <v>0</v>
      </c>
      <c r="H30" s="258">
        <f>recette!H24*H$8</f>
        <v>0</v>
      </c>
      <c r="I30" s="233"/>
      <c r="J30" s="260">
        <f>recette!J24*J$8</f>
        <v>0</v>
      </c>
      <c r="K30" s="350">
        <f>recette!K24*K$8</f>
        <v>0</v>
      </c>
      <c r="L30" s="550">
        <f>recette!L24*L$8</f>
        <v>0</v>
      </c>
      <c r="M30" s="262">
        <f>recette!M24*M$8</f>
        <v>0</v>
      </c>
      <c r="N30" s="263">
        <f>recette!N24*N$8</f>
        <v>0</v>
      </c>
      <c r="O30" s="233"/>
      <c r="P30" s="264">
        <f>recette!P24*P$8</f>
        <v>0</v>
      </c>
      <c r="Q30" s="233"/>
      <c r="R30" s="265">
        <f>recette!R24*R$8</f>
        <v>0</v>
      </c>
      <c r="S30" s="233"/>
      <c r="T30" s="351">
        <f>recette!T24*T$8</f>
        <v>0</v>
      </c>
      <c r="U30" s="233">
        <f>recette!U24*U$8</f>
        <v>0</v>
      </c>
      <c r="V30" s="266">
        <f>recette!V24*V$8</f>
        <v>0</v>
      </c>
      <c r="W30" s="233"/>
      <c r="X30" s="356">
        <f>recette!X24*X$8</f>
        <v>0</v>
      </c>
      <c r="Y30" s="233"/>
      <c r="Z30" s="357">
        <f>recette!Z24*Z$8</f>
        <v>0</v>
      </c>
      <c r="AA30" s="233"/>
      <c r="AB30" s="267">
        <f>recette!AB24*AB$8</f>
        <v>0</v>
      </c>
      <c r="AC30" s="232"/>
      <c r="AD30" s="352">
        <f>recette!AD24*AD$8</f>
        <v>0</v>
      </c>
      <c r="AE30" s="232"/>
      <c r="AF30" s="253">
        <f>recette!AF24*AF$8</f>
        <v>0</v>
      </c>
      <c r="AG30" s="232"/>
      <c r="AH30" s="256">
        <f>recette!AH24*AH$8</f>
        <v>0</v>
      </c>
      <c r="AI30" s="203"/>
      <c r="AJ30" s="203"/>
      <c r="AK30" s="256">
        <f>recette!AJ24*AK$8</f>
        <v>0</v>
      </c>
      <c r="AL30" s="232"/>
      <c r="AM30" s="256">
        <f>recette!AL24*AM$8</f>
        <v>0</v>
      </c>
      <c r="AN30" s="256">
        <f>recette!AM24*AN$8</f>
        <v>0</v>
      </c>
      <c r="AO30" s="237"/>
      <c r="AP30" s="238"/>
      <c r="AQ30" s="366"/>
      <c r="AR30" s="344"/>
      <c r="AS30"/>
      <c r="AT30"/>
      <c r="AU30" s="323">
        <f t="shared" si="1"/>
        <v>0</v>
      </c>
      <c r="AV30" s="203"/>
      <c r="AW30" s="203"/>
      <c r="AX30" s="203"/>
      <c r="AY30" s="203"/>
      <c r="AZ30" s="203"/>
      <c r="BA30" s="203"/>
      <c r="BB30" s="353"/>
      <c r="BC30" s="353"/>
      <c r="BD30" s="353"/>
      <c r="BE30" s="353"/>
      <c r="BF30" s="353"/>
      <c r="BG30" s="353"/>
      <c r="BH30" s="353"/>
      <c r="BI30" s="353"/>
      <c r="BJ30" s="353"/>
      <c r="BK30" s="353"/>
      <c r="BL30" s="353"/>
      <c r="BM30" s="353"/>
      <c r="BN30" s="353"/>
      <c r="BO30" s="353"/>
      <c r="BP30" s="353"/>
    </row>
    <row r="31" spans="1:68" s="203" customFormat="1" ht="27.75" customHeight="1">
      <c r="A31" s="180" t="s">
        <v>229</v>
      </c>
      <c r="B31" s="232">
        <f>recette!B25*B$8</f>
        <v>0</v>
      </c>
      <c r="C31" s="232">
        <f>recette!C25*C$8</f>
        <v>0</v>
      </c>
      <c r="D31" s="232">
        <f>recette!D25*D$8</f>
        <v>0</v>
      </c>
      <c r="E31" s="233"/>
      <c r="F31" s="232">
        <f>recette!F25*F$8</f>
        <v>0</v>
      </c>
      <c r="G31" s="355">
        <f>recette!G25*G$8</f>
        <v>0</v>
      </c>
      <c r="H31" s="232">
        <f>recette!H25*H$8</f>
        <v>0</v>
      </c>
      <c r="I31" s="233"/>
      <c r="J31" s="232">
        <f>recette!J25*J$8</f>
        <v>0</v>
      </c>
      <c r="K31" s="232">
        <f>recette!K25*K$8</f>
        <v>0</v>
      </c>
      <c r="L31" s="232">
        <f>recette!L25*L$8</f>
        <v>0</v>
      </c>
      <c r="M31" s="232">
        <f>recette!M25*M$8</f>
        <v>0</v>
      </c>
      <c r="N31" s="232">
        <f>recette!N25*N$8</f>
        <v>0</v>
      </c>
      <c r="O31" s="233"/>
      <c r="P31" s="232">
        <f>recette!P25*P$8</f>
        <v>0</v>
      </c>
      <c r="Q31" s="233"/>
      <c r="R31" s="232">
        <f>recette!R25*R$8</f>
        <v>0</v>
      </c>
      <c r="S31" s="233"/>
      <c r="T31" s="232">
        <f>recette!T25*T$8</f>
        <v>0</v>
      </c>
      <c r="U31" s="233">
        <f>recette!U25*U$8</f>
        <v>0</v>
      </c>
      <c r="V31" s="232">
        <f>recette!V25*V$8</f>
        <v>0</v>
      </c>
      <c r="W31" s="233"/>
      <c r="X31" s="355">
        <f>recette!X25*X$8</f>
        <v>0</v>
      </c>
      <c r="Y31" s="233"/>
      <c r="Z31" s="384">
        <f>recette!Z25*Z$8</f>
        <v>0</v>
      </c>
      <c r="AA31" s="233"/>
      <c r="AB31" s="232">
        <f>recette!AB25*AB$8</f>
        <v>0</v>
      </c>
      <c r="AC31" s="232"/>
      <c r="AD31" s="232">
        <f>recette!AD25*AD$8</f>
        <v>0</v>
      </c>
      <c r="AE31" s="232"/>
      <c r="AF31" s="232">
        <f>recette!AF25*AF$8</f>
        <v>0</v>
      </c>
      <c r="AG31" s="232"/>
      <c r="AH31" s="232">
        <f>recette!AH25*AH$8</f>
        <v>0</v>
      </c>
      <c r="AK31" s="232">
        <f>recette!AJ25*AK$8</f>
        <v>0</v>
      </c>
      <c r="AL31" s="232"/>
      <c r="AM31" s="232">
        <f>recette!AL25*AM$8</f>
        <v>0</v>
      </c>
      <c r="AN31" s="232">
        <f>recette!AM25*AN$8</f>
        <v>0</v>
      </c>
      <c r="AO31" s="232"/>
      <c r="AP31" s="232">
        <f>recette!AO25*AP$8</f>
        <v>0</v>
      </c>
      <c r="AQ31" s="232">
        <f>recette!AP25*AQ$8</f>
        <v>0</v>
      </c>
      <c r="AR31" s="365"/>
      <c r="AS31"/>
      <c r="AU31" s="323">
        <f t="shared" si="1"/>
        <v>0</v>
      </c>
    </row>
    <row r="32" spans="1:68" s="354" customFormat="1" ht="27.75" customHeight="1">
      <c r="A32" s="349" t="s">
        <v>276</v>
      </c>
      <c r="B32" s="256">
        <f>recette!B26*B$8</f>
        <v>0</v>
      </c>
      <c r="C32" s="257">
        <f>recette!C26*C$8</f>
        <v>0</v>
      </c>
      <c r="D32" s="256">
        <f>recette!D26*D$8</f>
        <v>0</v>
      </c>
      <c r="E32" s="233"/>
      <c r="F32" s="258">
        <f>recette!F26*F$8</f>
        <v>0</v>
      </c>
      <c r="G32" s="356">
        <f>recette!G26*G$8</f>
        <v>0</v>
      </c>
      <c r="H32" s="258">
        <f>recette!H26*H$8</f>
        <v>0</v>
      </c>
      <c r="I32" s="233"/>
      <c r="J32" s="260">
        <f>recette!J26*J$8</f>
        <v>0</v>
      </c>
      <c r="K32" s="350">
        <f>recette!K26*K$8</f>
        <v>0</v>
      </c>
      <c r="L32" s="550">
        <f>recette!L26*L$8</f>
        <v>0</v>
      </c>
      <c r="M32" s="262">
        <f>recette!M26*M$8</f>
        <v>0</v>
      </c>
      <c r="N32" s="263">
        <f>recette!N26*N$8</f>
        <v>0</v>
      </c>
      <c r="O32" s="233"/>
      <c r="P32" s="264">
        <f>recette!P26*P$8</f>
        <v>0</v>
      </c>
      <c r="Q32" s="233"/>
      <c r="R32" s="265">
        <f>recette!R26*R$8</f>
        <v>0</v>
      </c>
      <c r="S32" s="233"/>
      <c r="T32" s="351">
        <f>recette!T26*T$8</f>
        <v>0</v>
      </c>
      <c r="U32" s="233">
        <f>recette!U26*U$8</f>
        <v>0</v>
      </c>
      <c r="V32" s="266">
        <f>recette!V26*V$8</f>
        <v>0</v>
      </c>
      <c r="W32" s="233"/>
      <c r="X32" s="356">
        <f>recette!X29*X$8</f>
        <v>0</v>
      </c>
      <c r="Y32" s="233"/>
      <c r="Z32" s="357">
        <f>recette!Z29*Z$8</f>
        <v>0</v>
      </c>
      <c r="AA32" s="233"/>
      <c r="AB32" s="267">
        <f>recette!AB26*AB$8</f>
        <v>0</v>
      </c>
      <c r="AC32" s="232"/>
      <c r="AD32" s="352">
        <f>recette!AD26*AD$8</f>
        <v>0</v>
      </c>
      <c r="AE32" s="232"/>
      <c r="AF32" s="253">
        <f>recette!AF26*AF$8</f>
        <v>0</v>
      </c>
      <c r="AG32" s="232"/>
      <c r="AH32" s="256">
        <f>recette!AH26*AH$8</f>
        <v>0</v>
      </c>
      <c r="AI32" s="203"/>
      <c r="AJ32" s="203"/>
      <c r="AK32" s="256">
        <f>recette!AJ26*AK$8</f>
        <v>0</v>
      </c>
      <c r="AL32" s="232"/>
      <c r="AM32" s="256">
        <f>recette!AL29*AM$8</f>
        <v>0</v>
      </c>
      <c r="AN32" s="256">
        <f>recette!AM29*AN$8</f>
        <v>0</v>
      </c>
      <c r="AO32" s="237">
        <f>recette!AN29*AO$8</f>
        <v>0</v>
      </c>
      <c r="AP32" s="238"/>
      <c r="AQ32" s="366"/>
      <c r="AR32" s="344"/>
      <c r="AS32">
        <f>50/1.918</f>
        <v>26.068821689259646</v>
      </c>
      <c r="AT32"/>
      <c r="AU32" s="323">
        <f t="shared" si="1"/>
        <v>0</v>
      </c>
      <c r="AV32" s="203"/>
      <c r="AW32" s="203"/>
      <c r="AX32" s="203"/>
      <c r="AY32" s="203"/>
      <c r="AZ32" s="203"/>
      <c r="BA32" s="203"/>
      <c r="BB32" s="353"/>
      <c r="BC32" s="353"/>
      <c r="BD32" s="353"/>
      <c r="BE32" s="353"/>
      <c r="BF32" s="353"/>
      <c r="BG32" s="353"/>
      <c r="BH32" s="353"/>
      <c r="BI32" s="353"/>
      <c r="BJ32" s="353"/>
      <c r="BK32" s="353"/>
      <c r="BL32" s="353"/>
      <c r="BM32" s="353"/>
      <c r="BN32" s="353"/>
      <c r="BO32" s="353"/>
      <c r="BP32" s="353"/>
    </row>
    <row r="33" spans="1:68" s="354" customFormat="1" ht="27.75" customHeight="1">
      <c r="A33" s="349" t="s">
        <v>277</v>
      </c>
      <c r="B33" s="256"/>
      <c r="C33" s="257"/>
      <c r="D33" s="256"/>
      <c r="E33" s="233"/>
      <c r="F33" s="258"/>
      <c r="G33" s="356"/>
      <c r="H33" s="258"/>
      <c r="I33" s="233"/>
      <c r="J33" s="260"/>
      <c r="K33" s="350"/>
      <c r="L33" s="550"/>
      <c r="M33" s="262"/>
      <c r="N33" s="263">
        <f>recette!N27*N$8</f>
        <v>0</v>
      </c>
      <c r="O33" s="233"/>
      <c r="P33" s="264"/>
      <c r="Q33" s="233"/>
      <c r="R33" s="265"/>
      <c r="S33" s="233"/>
      <c r="T33" s="351"/>
      <c r="U33" s="233"/>
      <c r="V33" s="266"/>
      <c r="W33" s="233"/>
      <c r="X33" s="356"/>
      <c r="Y33" s="233"/>
      <c r="Z33" s="357"/>
      <c r="AA33" s="233"/>
      <c r="AB33" s="267"/>
      <c r="AC33" s="232"/>
      <c r="AD33" s="352"/>
      <c r="AE33" s="232"/>
      <c r="AF33" s="253"/>
      <c r="AG33" s="232"/>
      <c r="AH33" s="256"/>
      <c r="AI33" s="203"/>
      <c r="AJ33" s="203"/>
      <c r="AK33" s="256"/>
      <c r="AL33" s="232"/>
      <c r="AM33" s="256">
        <f>recette!AL26*AM$8</f>
        <v>0</v>
      </c>
      <c r="AN33" s="256">
        <f>recette!AM26*AN$8</f>
        <v>0</v>
      </c>
      <c r="AO33" s="237"/>
      <c r="AP33" s="238"/>
      <c r="AQ33" s="366"/>
      <c r="AR33" s="344"/>
      <c r="AS33"/>
      <c r="AT33"/>
      <c r="AU33" s="323"/>
      <c r="AV33" s="203"/>
      <c r="AW33" s="203"/>
      <c r="AX33" s="203"/>
      <c r="AY33" s="203"/>
      <c r="AZ33" s="203"/>
      <c r="BA33" s="203"/>
      <c r="BB33" s="353"/>
      <c r="BC33" s="353"/>
      <c r="BD33" s="353"/>
      <c r="BE33" s="353"/>
      <c r="BF33" s="353"/>
      <c r="BG33" s="353"/>
      <c r="BH33" s="353"/>
      <c r="BI33" s="353"/>
      <c r="BJ33" s="353"/>
      <c r="BK33" s="353"/>
      <c r="BL33" s="353"/>
      <c r="BM33" s="353"/>
      <c r="BN33" s="353"/>
      <c r="BO33" s="353"/>
      <c r="BP33" s="353"/>
    </row>
    <row r="34" spans="1:68" s="354" customFormat="1" ht="27.75" customHeight="1">
      <c r="A34" s="349" t="s">
        <v>278</v>
      </c>
      <c r="B34" s="256"/>
      <c r="C34" s="257"/>
      <c r="D34" s="256"/>
      <c r="E34" s="233"/>
      <c r="F34" s="258"/>
      <c r="G34" s="356"/>
      <c r="H34" s="258"/>
      <c r="I34" s="233"/>
      <c r="J34" s="260"/>
      <c r="K34" s="350"/>
      <c r="L34" s="550"/>
      <c r="M34" s="262"/>
      <c r="N34" s="263">
        <f>recette!N28*N$8</f>
        <v>0</v>
      </c>
      <c r="O34" s="233"/>
      <c r="P34" s="264"/>
      <c r="Q34" s="233"/>
      <c r="R34" s="265"/>
      <c r="S34" s="233"/>
      <c r="T34" s="351"/>
      <c r="U34" s="233"/>
      <c r="V34" s="266"/>
      <c r="W34" s="233"/>
      <c r="X34" s="356"/>
      <c r="Y34" s="233"/>
      <c r="Z34" s="357"/>
      <c r="AA34" s="233"/>
      <c r="AB34" s="267"/>
      <c r="AC34" s="232"/>
      <c r="AD34" s="352"/>
      <c r="AE34" s="232"/>
      <c r="AF34" s="253"/>
      <c r="AG34" s="232"/>
      <c r="AH34" s="256"/>
      <c r="AI34" s="203"/>
      <c r="AJ34" s="203"/>
      <c r="AK34" s="256"/>
      <c r="AL34" s="232"/>
      <c r="AM34" s="256">
        <f>recette!AL27*AM$8</f>
        <v>0</v>
      </c>
      <c r="AN34" s="256">
        <f>recette!AM27*AN$8</f>
        <v>0</v>
      </c>
      <c r="AO34" s="237"/>
      <c r="AP34" s="238"/>
      <c r="AQ34" s="366"/>
      <c r="AR34" s="344"/>
      <c r="AS34"/>
      <c r="AT34"/>
      <c r="AU34" s="323"/>
      <c r="AV34" s="203"/>
      <c r="AW34" s="203"/>
      <c r="AX34" s="203"/>
      <c r="AY34" s="203"/>
      <c r="AZ34" s="203"/>
      <c r="BA34" s="203"/>
      <c r="BB34" s="353"/>
      <c r="BC34" s="353"/>
      <c r="BD34" s="353"/>
      <c r="BE34" s="353"/>
      <c r="BF34" s="353"/>
      <c r="BG34" s="353"/>
      <c r="BH34" s="353"/>
      <c r="BI34" s="353"/>
      <c r="BJ34" s="353"/>
      <c r="BK34" s="353"/>
      <c r="BL34" s="353"/>
      <c r="BM34" s="353"/>
      <c r="BN34" s="353"/>
      <c r="BO34" s="353"/>
      <c r="BP34" s="353"/>
    </row>
    <row r="35" spans="1:68" s="203" customFormat="1" ht="27.75" customHeight="1">
      <c r="A35" s="180" t="s">
        <v>279</v>
      </c>
      <c r="B35" s="232">
        <f>recette!B28*B$8</f>
        <v>0</v>
      </c>
      <c r="C35" s="232">
        <f>recette!C28*C$8</f>
        <v>0</v>
      </c>
      <c r="D35" s="232">
        <f>recette!D28*D$8</f>
        <v>0</v>
      </c>
      <c r="E35" s="233"/>
      <c r="F35" s="232">
        <f>recette!F28*F$8</f>
        <v>0</v>
      </c>
      <c r="G35" s="355">
        <f>recette!G28*G$8</f>
        <v>0</v>
      </c>
      <c r="H35" s="232">
        <f>recette!H28*H$8</f>
        <v>0</v>
      </c>
      <c r="I35" s="233"/>
      <c r="J35" s="232">
        <f>recette!J28*J$8</f>
        <v>0</v>
      </c>
      <c r="K35" s="232">
        <f>recette!K28*K$8</f>
        <v>0</v>
      </c>
      <c r="L35" s="232">
        <f>recette!L28*L$8</f>
        <v>0</v>
      </c>
      <c r="M35" s="232">
        <f>recette!M28*M$8</f>
        <v>0</v>
      </c>
      <c r="N35" s="232">
        <f>recette!N29*N$8</f>
        <v>0</v>
      </c>
      <c r="O35" s="233"/>
      <c r="P35" s="232">
        <f>recette!P28*P$8</f>
        <v>0</v>
      </c>
      <c r="Q35" s="233"/>
      <c r="R35" s="232">
        <f>recette!R28*R$8</f>
        <v>0</v>
      </c>
      <c r="S35" s="233"/>
      <c r="T35" s="232">
        <f>recette!T28*T$8</f>
        <v>0</v>
      </c>
      <c r="U35" s="233">
        <f>recette!U28*U$8</f>
        <v>0</v>
      </c>
      <c r="V35" s="232">
        <f>recette!V28*V$8</f>
        <v>0</v>
      </c>
      <c r="W35" s="233"/>
      <c r="X35" s="355">
        <f>recette!X28*X$8</f>
        <v>0</v>
      </c>
      <c r="Y35" s="233"/>
      <c r="Z35" s="384">
        <f>recette!Z28*Z$8</f>
        <v>0</v>
      </c>
      <c r="AA35" s="233"/>
      <c r="AB35" s="232">
        <f>recette!AB28*AB$8</f>
        <v>0</v>
      </c>
      <c r="AC35" s="232"/>
      <c r="AD35" s="232">
        <f>recette!AD28*AD$8</f>
        <v>0</v>
      </c>
      <c r="AE35" s="232"/>
      <c r="AF35" s="232">
        <f>recette!AF28*AF$8</f>
        <v>0</v>
      </c>
      <c r="AG35" s="232"/>
      <c r="AH35" s="232">
        <f>recette!AH28*AH$8</f>
        <v>0</v>
      </c>
      <c r="AK35" s="232">
        <f>recette!AJ28*AK$8</f>
        <v>0</v>
      </c>
      <c r="AL35" s="232"/>
      <c r="AM35" s="232">
        <f>recette!AL28*AM$8</f>
        <v>0</v>
      </c>
      <c r="AN35" s="232">
        <f>recette!AM28*AN$8</f>
        <v>0</v>
      </c>
      <c r="AO35" s="237"/>
      <c r="AP35" s="232"/>
      <c r="AQ35" s="232"/>
      <c r="AR35" s="365"/>
      <c r="AS35">
        <f>356/12.222</f>
        <v>29.127802323678612</v>
      </c>
      <c r="AU35" s="323">
        <f t="shared" ref="AU35:AU41" si="2">SUM(B35:AK35)</f>
        <v>0</v>
      </c>
    </row>
    <row r="36" spans="1:68" s="354" customFormat="1" ht="27.75" customHeight="1">
      <c r="A36" s="372" t="s">
        <v>403</v>
      </c>
      <c r="B36" s="256">
        <f>recette!B30*B$8</f>
        <v>0</v>
      </c>
      <c r="C36" s="257">
        <f>recette!C30*C$8</f>
        <v>0</v>
      </c>
      <c r="D36" s="256">
        <f>recette!D30*D$8</f>
        <v>0</v>
      </c>
      <c r="E36" s="233"/>
      <c r="F36" s="258">
        <f>recette!F30*F$8</f>
        <v>0</v>
      </c>
      <c r="G36" s="356">
        <f>recette!G30*G$8</f>
        <v>0</v>
      </c>
      <c r="H36" s="258">
        <f>recette!H30*H$8</f>
        <v>0</v>
      </c>
      <c r="I36" s="233"/>
      <c r="J36" s="260">
        <f>recette!J30*J$8</f>
        <v>0</v>
      </c>
      <c r="K36" s="350">
        <f>recette!K30*K$8</f>
        <v>0</v>
      </c>
      <c r="L36" s="550">
        <f>recette!L30*L$8</f>
        <v>0</v>
      </c>
      <c r="M36" s="262">
        <f>recette!M30*M$8</f>
        <v>0</v>
      </c>
      <c r="N36" s="263">
        <f>recette!N30*N$8</f>
        <v>0</v>
      </c>
      <c r="O36" s="233"/>
      <c r="P36" s="264">
        <f>recette!P30*P$8</f>
        <v>0</v>
      </c>
      <c r="Q36" s="233"/>
      <c r="R36" s="265">
        <f>recette!R30*R$8</f>
        <v>0</v>
      </c>
      <c r="S36" s="233"/>
      <c r="T36" s="351">
        <f>recette!T30*T$8</f>
        <v>0</v>
      </c>
      <c r="U36" s="233">
        <f>recette!U30*U$8</f>
        <v>0</v>
      </c>
      <c r="V36" s="266">
        <f>recette!V30*V$8</f>
        <v>0</v>
      </c>
      <c r="W36" s="233"/>
      <c r="X36" s="356">
        <f>recette!X30*X$8</f>
        <v>0</v>
      </c>
      <c r="Y36" s="233"/>
      <c r="Z36" s="357">
        <f>recette!Z30*Z$8</f>
        <v>0</v>
      </c>
      <c r="AA36" s="233"/>
      <c r="AB36" s="267">
        <f>recette!AB30*AB$8</f>
        <v>0</v>
      </c>
      <c r="AC36" s="232"/>
      <c r="AD36" s="352">
        <f>recette!AD30*AD$8</f>
        <v>0</v>
      </c>
      <c r="AE36" s="232"/>
      <c r="AF36" s="253">
        <f>recette!AF30*AF$8</f>
        <v>0</v>
      </c>
      <c r="AG36" s="232"/>
      <c r="AH36" s="256">
        <f>recette!AH30*AH$8</f>
        <v>0</v>
      </c>
      <c r="AI36" s="203"/>
      <c r="AJ36" s="203"/>
      <c r="AK36" s="232">
        <f>recette!AJ30*AK$8</f>
        <v>0</v>
      </c>
      <c r="AL36" s="232"/>
      <c r="AM36" s="232">
        <f>recette!AL30*AM$8</f>
        <v>0</v>
      </c>
      <c r="AN36" s="232">
        <f>recette!AM30*AN$8</f>
        <v>0</v>
      </c>
      <c r="AO36" s="237"/>
      <c r="AP36" s="238">
        <f>recette!AO30*AP$8</f>
        <v>0</v>
      </c>
      <c r="AQ36" s="366">
        <f>recette!AP30*AQ$8</f>
        <v>0</v>
      </c>
      <c r="AR36" s="344"/>
      <c r="AS36"/>
      <c r="AT36"/>
      <c r="AU36" s="323">
        <f t="shared" si="2"/>
        <v>0</v>
      </c>
      <c r="AV36" s="203"/>
      <c r="AW36" s="203"/>
      <c r="AX36" s="203"/>
      <c r="AY36" s="203"/>
      <c r="AZ36" s="203"/>
      <c r="BA36" s="203"/>
      <c r="BB36" s="353"/>
      <c r="BC36" s="353"/>
      <c r="BD36" s="353"/>
      <c r="BE36" s="353"/>
      <c r="BF36" s="353"/>
      <c r="BG36" s="353"/>
      <c r="BH36" s="353"/>
      <c r="BI36" s="353"/>
      <c r="BJ36" s="353"/>
      <c r="BK36" s="353"/>
      <c r="BL36" s="353"/>
      <c r="BM36" s="353"/>
      <c r="BN36" s="353"/>
      <c r="BO36" s="353"/>
      <c r="BP36" s="353"/>
    </row>
    <row r="37" spans="1:68" s="353" customFormat="1" ht="27.75" customHeight="1">
      <c r="A37" s="286" t="s">
        <v>236</v>
      </c>
      <c r="B37" s="232"/>
      <c r="C37" s="232"/>
      <c r="D37" s="232"/>
      <c r="E37" s="233"/>
      <c r="F37" s="232"/>
      <c r="G37" s="358"/>
      <c r="H37" s="232"/>
      <c r="I37" s="233"/>
      <c r="J37" s="232"/>
      <c r="K37" s="232"/>
      <c r="L37" s="232"/>
      <c r="M37" s="232"/>
      <c r="N37" s="232">
        <f>recette!N31*N$8</f>
        <v>0</v>
      </c>
      <c r="O37" s="233"/>
      <c r="P37" s="232"/>
      <c r="Q37" s="233"/>
      <c r="R37" s="259"/>
      <c r="S37" s="233"/>
      <c r="T37" s="232"/>
      <c r="U37" s="233"/>
      <c r="V37" s="232"/>
      <c r="W37" s="233"/>
      <c r="X37" s="358"/>
      <c r="Y37" s="233"/>
      <c r="Z37" s="357">
        <f>recette!Z31*Z$8</f>
        <v>0</v>
      </c>
      <c r="AA37" s="233"/>
      <c r="AB37" s="232"/>
      <c r="AC37" s="232"/>
      <c r="AD37" s="232"/>
      <c r="AE37" s="232"/>
      <c r="AF37" s="232">
        <f>recette!AF31*AF$8</f>
        <v>0</v>
      </c>
      <c r="AG37" s="232"/>
      <c r="AH37" s="232"/>
      <c r="AI37" s="203"/>
      <c r="AJ37" s="203"/>
      <c r="AK37" s="232">
        <v>0</v>
      </c>
      <c r="AL37" s="232"/>
      <c r="AM37" s="232">
        <v>0</v>
      </c>
      <c r="AN37" s="232"/>
      <c r="AO37" s="237"/>
      <c r="AP37" s="232"/>
      <c r="AQ37" s="232"/>
      <c r="AR37" s="344"/>
      <c r="AS37"/>
      <c r="AT37"/>
      <c r="AU37" s="323">
        <f t="shared" si="2"/>
        <v>0</v>
      </c>
      <c r="AV37" s="203"/>
      <c r="AW37" s="203"/>
      <c r="AX37" s="203"/>
      <c r="AY37" s="203"/>
      <c r="AZ37" s="203"/>
      <c r="BA37" s="203"/>
    </row>
    <row r="38" spans="1:68" s="354" customFormat="1" ht="27.75" customHeight="1">
      <c r="A38" s="349" t="s">
        <v>238</v>
      </c>
      <c r="B38" s="256"/>
      <c r="C38" s="257"/>
      <c r="D38" s="256"/>
      <c r="E38" s="233"/>
      <c r="F38" s="258"/>
      <c r="G38" s="356"/>
      <c r="H38" s="258"/>
      <c r="I38" s="233"/>
      <c r="J38" s="260"/>
      <c r="K38" s="350"/>
      <c r="L38" s="550"/>
      <c r="M38" s="262"/>
      <c r="N38" s="263">
        <f>recette!N32*N$8</f>
        <v>0</v>
      </c>
      <c r="O38" s="233"/>
      <c r="P38" s="264"/>
      <c r="Q38" s="233"/>
      <c r="R38" s="265"/>
      <c r="S38" s="233"/>
      <c r="T38" s="351"/>
      <c r="U38" s="233"/>
      <c r="V38" s="266"/>
      <c r="W38" s="233"/>
      <c r="X38" s="356"/>
      <c r="Y38" s="233"/>
      <c r="Z38" s="357">
        <f>recette!Z32*Z$8</f>
        <v>0</v>
      </c>
      <c r="AA38" s="233"/>
      <c r="AB38" s="267"/>
      <c r="AC38" s="232"/>
      <c r="AD38" s="352"/>
      <c r="AE38" s="232"/>
      <c r="AF38" s="253">
        <f>recette!AF32*AF$8</f>
        <v>0</v>
      </c>
      <c r="AG38" s="232"/>
      <c r="AH38" s="256"/>
      <c r="AI38" s="203"/>
      <c r="AJ38" s="203"/>
      <c r="AK38" s="232">
        <v>0</v>
      </c>
      <c r="AL38" s="232"/>
      <c r="AM38" s="232">
        <v>0</v>
      </c>
      <c r="AN38" s="232"/>
      <c r="AO38" s="237"/>
      <c r="AP38" s="238"/>
      <c r="AQ38" s="366"/>
      <c r="AR38" s="344"/>
      <c r="AS38"/>
      <c r="AT38"/>
      <c r="AU38" s="323">
        <f t="shared" si="2"/>
        <v>0</v>
      </c>
      <c r="AV38" s="203"/>
      <c r="AW38" s="203"/>
      <c r="AX38" s="203"/>
      <c r="AY38" s="203"/>
      <c r="AZ38" s="203"/>
      <c r="BA38" s="203"/>
      <c r="BB38" s="353"/>
      <c r="BC38" s="353"/>
      <c r="BD38" s="353"/>
      <c r="BE38" s="353"/>
      <c r="BF38" s="353"/>
      <c r="BG38" s="353"/>
      <c r="BH38" s="353"/>
      <c r="BI38" s="353"/>
      <c r="BJ38" s="353"/>
      <c r="BK38" s="353"/>
      <c r="BL38" s="353"/>
      <c r="BM38" s="353"/>
      <c r="BN38" s="353"/>
      <c r="BO38" s="353"/>
      <c r="BP38" s="353"/>
    </row>
    <row r="39" spans="1:68" s="375" customFormat="1" ht="27.75" customHeight="1">
      <c r="A39" s="349" t="s">
        <v>195</v>
      </c>
      <c r="B39" s="256"/>
      <c r="C39" s="257"/>
      <c r="D39" s="256"/>
      <c r="E39" s="233"/>
      <c r="F39" s="258"/>
      <c r="G39" s="374"/>
      <c r="H39" s="258"/>
      <c r="I39" s="233"/>
      <c r="J39" s="260"/>
      <c r="K39" s="350"/>
      <c r="L39" s="550"/>
      <c r="M39" s="262"/>
      <c r="N39" s="263">
        <f>recette!N33*N$8</f>
        <v>0</v>
      </c>
      <c r="O39" s="233"/>
      <c r="P39" s="264"/>
      <c r="Q39" s="233"/>
      <c r="R39" s="265"/>
      <c r="S39" s="233"/>
      <c r="T39" s="351"/>
      <c r="U39" s="233"/>
      <c r="V39" s="266"/>
      <c r="W39" s="233"/>
      <c r="X39" s="374"/>
      <c r="Y39" s="233"/>
      <c r="Z39" s="357">
        <f>recette!Z33*Z$8</f>
        <v>0</v>
      </c>
      <c r="AA39" s="233"/>
      <c r="AB39" s="267"/>
      <c r="AC39" s="232"/>
      <c r="AD39" s="352"/>
      <c r="AE39" s="232"/>
      <c r="AF39" s="253"/>
      <c r="AG39" s="232"/>
      <c r="AH39" s="256"/>
      <c r="AI39" s="203"/>
      <c r="AJ39" s="203"/>
      <c r="AK39" s="232">
        <f>recette!AJ33*AK$8</f>
        <v>0</v>
      </c>
      <c r="AL39" s="232"/>
      <c r="AM39" s="232">
        <f>recette!AL33*AM$8</f>
        <v>0</v>
      </c>
      <c r="AN39" s="232">
        <f>recette!AM33*AN$8</f>
        <v>0</v>
      </c>
      <c r="AO39" s="237"/>
      <c r="AP39" s="238"/>
      <c r="AQ39" s="366"/>
      <c r="AR39" s="344"/>
      <c r="AS39"/>
      <c r="AT39"/>
      <c r="AU39" s="323">
        <f t="shared" si="2"/>
        <v>0</v>
      </c>
      <c r="AV39" s="203"/>
      <c r="AW39" s="203"/>
      <c r="AX39" s="203"/>
      <c r="AY39" s="203"/>
      <c r="AZ39" s="203"/>
      <c r="BA39" s="203"/>
      <c r="BB39" s="203"/>
      <c r="BC39" s="203"/>
      <c r="BD39" s="203"/>
      <c r="BE39" s="203"/>
      <c r="BF39" s="203"/>
      <c r="BG39" s="203"/>
      <c r="BH39" s="203"/>
      <c r="BI39" s="203"/>
      <c r="BJ39" s="203"/>
      <c r="BK39" s="203"/>
      <c r="BL39" s="203"/>
      <c r="BM39" s="203"/>
      <c r="BN39" s="203"/>
      <c r="BO39" s="203"/>
      <c r="BP39" s="203"/>
    </row>
    <row r="40" spans="1:68" s="375" customFormat="1" ht="27.75" customHeight="1">
      <c r="A40" s="349" t="s">
        <v>196</v>
      </c>
      <c r="B40" s="256"/>
      <c r="C40" s="257"/>
      <c r="D40" s="256"/>
      <c r="E40" s="233"/>
      <c r="F40" s="258"/>
      <c r="G40" s="374"/>
      <c r="H40" s="258"/>
      <c r="I40" s="233"/>
      <c r="J40" s="260"/>
      <c r="K40" s="350"/>
      <c r="L40" s="550"/>
      <c r="M40" s="262"/>
      <c r="N40" s="263">
        <f>recette!N34*N$8</f>
        <v>0</v>
      </c>
      <c r="O40" s="233"/>
      <c r="P40" s="264"/>
      <c r="Q40" s="233"/>
      <c r="R40" s="265"/>
      <c r="S40" s="233"/>
      <c r="T40" s="351"/>
      <c r="U40" s="233"/>
      <c r="V40" s="266"/>
      <c r="W40" s="233"/>
      <c r="X40" s="374"/>
      <c r="Y40" s="233"/>
      <c r="Z40" s="357">
        <f>recette!Z34*Z$8</f>
        <v>0</v>
      </c>
      <c r="AA40" s="233"/>
      <c r="AB40" s="267"/>
      <c r="AC40" s="232"/>
      <c r="AD40" s="352"/>
      <c r="AE40" s="232"/>
      <c r="AF40" s="253"/>
      <c r="AG40" s="232"/>
      <c r="AH40" s="256"/>
      <c r="AI40" s="203"/>
      <c r="AJ40" s="203"/>
      <c r="AK40" s="232">
        <f>recette!AJ34*AK$8</f>
        <v>0</v>
      </c>
      <c r="AL40" s="232"/>
      <c r="AM40" s="232">
        <f>recette!AL34*AM$8</f>
        <v>0</v>
      </c>
      <c r="AN40" s="232">
        <f>recette!AM34*AN$8</f>
        <v>0</v>
      </c>
      <c r="AO40" s="237"/>
      <c r="AP40" s="238"/>
      <c r="AQ40" s="366"/>
      <c r="AR40" s="344"/>
      <c r="AS40"/>
      <c r="AT40"/>
      <c r="AU40" s="323">
        <f t="shared" si="2"/>
        <v>0</v>
      </c>
      <c r="AV40" s="203"/>
      <c r="AW40" s="203"/>
      <c r="AX40" s="203"/>
      <c r="AY40" s="203"/>
      <c r="AZ40" s="203"/>
      <c r="BA40" s="203"/>
      <c r="BB40" s="203"/>
      <c r="BC40" s="203"/>
      <c r="BD40" s="203"/>
      <c r="BE40" s="203"/>
      <c r="BF40" s="203"/>
      <c r="BG40" s="203"/>
      <c r="BH40" s="203"/>
      <c r="BI40" s="203"/>
      <c r="BJ40" s="203"/>
      <c r="BK40" s="203"/>
      <c r="BL40" s="203"/>
      <c r="BM40" s="203"/>
      <c r="BN40" s="203"/>
      <c r="BO40" s="203"/>
      <c r="BP40" s="203"/>
    </row>
    <row r="41" spans="1:68" s="375" customFormat="1" ht="27.75" customHeight="1">
      <c r="A41" s="349" t="s">
        <v>102</v>
      </c>
      <c r="B41" s="256"/>
      <c r="C41" s="257"/>
      <c r="D41" s="256"/>
      <c r="E41" s="233"/>
      <c r="F41" s="258"/>
      <c r="G41" s="374"/>
      <c r="H41" s="258"/>
      <c r="I41" s="233"/>
      <c r="J41" s="260"/>
      <c r="K41" s="350"/>
      <c r="L41" s="550"/>
      <c r="M41" s="262"/>
      <c r="N41" s="263">
        <f>recette!N35*N$8</f>
        <v>0</v>
      </c>
      <c r="O41" s="233"/>
      <c r="P41" s="264"/>
      <c r="Q41" s="233"/>
      <c r="R41" s="265"/>
      <c r="S41" s="233"/>
      <c r="T41" s="351"/>
      <c r="U41" s="233"/>
      <c r="V41" s="266"/>
      <c r="W41" s="233"/>
      <c r="X41" s="374"/>
      <c r="Y41" s="233"/>
      <c r="Z41" s="357">
        <f>recette!Z35*Z$8</f>
        <v>0</v>
      </c>
      <c r="AA41" s="233"/>
      <c r="AB41" s="267"/>
      <c r="AC41" s="232"/>
      <c r="AD41" s="352"/>
      <c r="AE41" s="232"/>
      <c r="AF41" s="253"/>
      <c r="AG41" s="232"/>
      <c r="AH41" s="256"/>
      <c r="AI41" s="203"/>
      <c r="AJ41" s="203"/>
      <c r="AK41" s="232">
        <f>recette!AJ35*AK$8</f>
        <v>0</v>
      </c>
      <c r="AL41" s="232"/>
      <c r="AM41" s="232">
        <f>recette!AL35*AM$8</f>
        <v>0</v>
      </c>
      <c r="AN41" s="232">
        <f>recette!AM35*AN$8</f>
        <v>0</v>
      </c>
      <c r="AO41" s="237"/>
      <c r="AP41" s="238"/>
      <c r="AQ41" s="366"/>
      <c r="AR41" s="344"/>
      <c r="AS41"/>
      <c r="AT41"/>
      <c r="AU41" s="323">
        <f t="shared" si="2"/>
        <v>0</v>
      </c>
      <c r="AV41" s="203"/>
      <c r="AW41" s="203"/>
      <c r="AX41" s="203"/>
      <c r="AY41" s="203"/>
      <c r="AZ41" s="203"/>
      <c r="BA41" s="203"/>
      <c r="BB41" s="203"/>
      <c r="BC41" s="203"/>
      <c r="BD41" s="203"/>
      <c r="BE41" s="203"/>
      <c r="BF41" s="203"/>
      <c r="BG41" s="203"/>
      <c r="BH41" s="203"/>
      <c r="BI41" s="203"/>
      <c r="BJ41" s="203"/>
      <c r="BK41" s="203"/>
      <c r="BL41" s="203"/>
      <c r="BM41" s="203"/>
      <c r="BN41" s="203"/>
      <c r="BO41" s="203"/>
      <c r="BP41" s="203"/>
    </row>
    <row r="42" spans="1:68" s="375" customFormat="1" ht="27.75" customHeight="1">
      <c r="A42" s="349" t="s">
        <v>83</v>
      </c>
      <c r="B42" s="256"/>
      <c r="C42" s="257"/>
      <c r="D42" s="256"/>
      <c r="E42" s="233"/>
      <c r="F42" s="258"/>
      <c r="G42" s="374"/>
      <c r="H42" s="258"/>
      <c r="I42" s="233"/>
      <c r="J42" s="260"/>
      <c r="K42" s="350"/>
      <c r="L42" s="550"/>
      <c r="M42" s="262"/>
      <c r="N42" s="263">
        <f>recette!N36*N$8</f>
        <v>0</v>
      </c>
      <c r="O42" s="233"/>
      <c r="P42" s="264"/>
      <c r="Q42" s="233"/>
      <c r="R42" s="265"/>
      <c r="S42" s="233"/>
      <c r="T42" s="351"/>
      <c r="U42" s="233"/>
      <c r="V42" s="266"/>
      <c r="W42" s="233"/>
      <c r="X42" s="374"/>
      <c r="Y42" s="233"/>
      <c r="Z42" s="357"/>
      <c r="AA42" s="233"/>
      <c r="AB42" s="267"/>
      <c r="AC42" s="232"/>
      <c r="AD42" s="352"/>
      <c r="AE42" s="232"/>
      <c r="AF42" s="253"/>
      <c r="AG42" s="232"/>
      <c r="AH42" s="256"/>
      <c r="AI42" s="203"/>
      <c r="AJ42" s="203"/>
      <c r="AK42" s="232"/>
      <c r="AL42" s="232"/>
      <c r="AM42" s="232"/>
      <c r="AN42" s="232"/>
      <c r="AO42" s="237"/>
      <c r="AP42" s="238"/>
      <c r="AQ42" s="366"/>
      <c r="AR42" s="344"/>
      <c r="AS42"/>
      <c r="AT42"/>
      <c r="AU42" s="323"/>
      <c r="AV42" s="203"/>
      <c r="AW42" s="203"/>
      <c r="AX42" s="203"/>
      <c r="AY42" s="203"/>
      <c r="AZ42" s="203"/>
      <c r="BA42" s="203"/>
      <c r="BB42" s="203"/>
      <c r="BC42" s="203"/>
      <c r="BD42" s="203"/>
      <c r="BE42" s="203"/>
      <c r="BF42" s="203"/>
      <c r="BG42" s="203"/>
      <c r="BH42" s="203"/>
      <c r="BI42" s="203"/>
      <c r="BJ42" s="203"/>
      <c r="BK42" s="203"/>
      <c r="BL42" s="203"/>
      <c r="BM42" s="203"/>
      <c r="BN42" s="203"/>
      <c r="BO42" s="203"/>
      <c r="BP42" s="203"/>
    </row>
    <row r="43" spans="1:68" s="375" customFormat="1" ht="27.75" customHeight="1">
      <c r="A43" s="349" t="s">
        <v>398</v>
      </c>
      <c r="B43" s="256"/>
      <c r="C43" s="257"/>
      <c r="D43" s="256"/>
      <c r="E43" s="233"/>
      <c r="F43" s="258"/>
      <c r="G43" s="374"/>
      <c r="H43" s="258"/>
      <c r="I43" s="233"/>
      <c r="J43" s="260"/>
      <c r="K43" s="350"/>
      <c r="L43" s="550"/>
      <c r="M43" s="262"/>
      <c r="N43" s="263">
        <f>recette!N37*N$8</f>
        <v>0</v>
      </c>
      <c r="O43" s="233"/>
      <c r="P43" s="264"/>
      <c r="Q43" s="233"/>
      <c r="R43" s="265"/>
      <c r="S43" s="233"/>
      <c r="T43" s="351"/>
      <c r="U43" s="233"/>
      <c r="V43" s="266"/>
      <c r="W43" s="233"/>
      <c r="X43" s="374"/>
      <c r="Y43" s="233"/>
      <c r="Z43" s="357">
        <f>recette!Z37*Z$8</f>
        <v>0</v>
      </c>
      <c r="AA43" s="233"/>
      <c r="AB43" s="267"/>
      <c r="AC43" s="232"/>
      <c r="AD43" s="352"/>
      <c r="AE43" s="232"/>
      <c r="AF43" s="253"/>
      <c r="AG43" s="232"/>
      <c r="AH43" s="256"/>
      <c r="AI43" s="203"/>
      <c r="AJ43" s="203"/>
      <c r="AK43" s="232"/>
      <c r="AL43" s="232"/>
      <c r="AM43" s="232"/>
      <c r="AN43" s="232"/>
      <c r="AO43" s="237"/>
      <c r="AP43" s="238"/>
      <c r="AQ43" s="366"/>
      <c r="AR43" s="344"/>
      <c r="AS43"/>
      <c r="AT43"/>
      <c r="AU43" s="323"/>
      <c r="AV43" s="203"/>
      <c r="AW43" s="203"/>
      <c r="AX43" s="203"/>
      <c r="AY43" s="203"/>
      <c r="AZ43" s="203"/>
      <c r="BA43" s="203"/>
      <c r="BB43" s="203"/>
      <c r="BC43" s="203"/>
      <c r="BD43" s="203"/>
      <c r="BE43" s="203"/>
      <c r="BF43" s="203"/>
      <c r="BG43" s="203"/>
      <c r="BH43" s="203"/>
      <c r="BI43" s="203"/>
      <c r="BJ43" s="203"/>
      <c r="BK43" s="203"/>
      <c r="BL43" s="203"/>
      <c r="BM43" s="203"/>
      <c r="BN43" s="203"/>
      <c r="BO43" s="203"/>
      <c r="BP43" s="203"/>
    </row>
    <row r="44" spans="1:68" s="375" customFormat="1" ht="27.75" customHeight="1">
      <c r="A44" s="349" t="s">
        <v>281</v>
      </c>
      <c r="B44" s="256"/>
      <c r="C44" s="257"/>
      <c r="D44" s="256"/>
      <c r="E44" s="233"/>
      <c r="F44" s="258"/>
      <c r="G44" s="374"/>
      <c r="H44" s="258"/>
      <c r="I44" s="233"/>
      <c r="J44" s="260"/>
      <c r="K44" s="350"/>
      <c r="L44" s="550">
        <f>recette!L38*L$8</f>
        <v>0</v>
      </c>
      <c r="M44" s="262"/>
      <c r="N44" s="263">
        <f>recette!N38*N$8</f>
        <v>0</v>
      </c>
      <c r="O44" s="233"/>
      <c r="P44" s="264"/>
      <c r="Q44" s="233"/>
      <c r="R44" s="265"/>
      <c r="S44" s="233"/>
      <c r="T44" s="351"/>
      <c r="U44" s="233"/>
      <c r="V44" s="266"/>
      <c r="W44" s="233"/>
      <c r="X44" s="374"/>
      <c r="Y44" s="233"/>
      <c r="Z44" s="357">
        <f>recette!Z38*Z$8</f>
        <v>0</v>
      </c>
      <c r="AA44" s="233"/>
      <c r="AB44" s="267"/>
      <c r="AC44" s="232"/>
      <c r="AD44" s="352"/>
      <c r="AE44" s="232"/>
      <c r="AF44" s="253"/>
      <c r="AG44" s="232"/>
      <c r="AH44" s="256"/>
      <c r="AI44" s="203"/>
      <c r="AJ44" s="203"/>
      <c r="AK44" s="232"/>
      <c r="AL44" s="232"/>
      <c r="AM44" s="232"/>
      <c r="AN44" s="232">
        <f>recette!AM38*AN$8</f>
        <v>0</v>
      </c>
      <c r="AO44" s="237"/>
      <c r="AP44" s="238"/>
      <c r="AQ44" s="232">
        <f>recette!AP38*AQ$8</f>
        <v>0</v>
      </c>
      <c r="AR44" s="344"/>
      <c r="AS44"/>
      <c r="AT44"/>
      <c r="AU44" s="323"/>
      <c r="AV44" s="203"/>
      <c r="AW44" s="203"/>
      <c r="AX44" s="203"/>
      <c r="AY44" s="203"/>
      <c r="AZ44" s="203"/>
      <c r="BA44" s="203"/>
      <c r="BB44" s="203"/>
      <c r="BC44" s="203"/>
      <c r="BD44" s="203"/>
      <c r="BE44" s="203"/>
      <c r="BF44" s="203"/>
      <c r="BG44" s="203"/>
      <c r="BH44" s="203"/>
      <c r="BI44" s="203"/>
      <c r="BJ44" s="203"/>
      <c r="BK44" s="203"/>
      <c r="BL44" s="203"/>
      <c r="BM44" s="203"/>
      <c r="BN44" s="203"/>
      <c r="BO44" s="203"/>
      <c r="BP44" s="203"/>
    </row>
    <row r="45" spans="1:68" s="375" customFormat="1" ht="27.75" customHeight="1">
      <c r="A45" s="349" t="s">
        <v>242</v>
      </c>
      <c r="B45" s="256"/>
      <c r="C45" s="257"/>
      <c r="D45" s="256"/>
      <c r="E45" s="233"/>
      <c r="F45" s="258"/>
      <c r="G45" s="374"/>
      <c r="H45" s="258"/>
      <c r="I45" s="233"/>
      <c r="J45" s="260"/>
      <c r="K45" s="350"/>
      <c r="L45" s="550"/>
      <c r="M45" s="262"/>
      <c r="N45" s="263">
        <f>recette!N39*N$8</f>
        <v>0</v>
      </c>
      <c r="O45" s="233"/>
      <c r="P45" s="264"/>
      <c r="Q45" s="233"/>
      <c r="R45" s="265"/>
      <c r="S45" s="233"/>
      <c r="T45" s="351"/>
      <c r="U45" s="233"/>
      <c r="V45" s="266"/>
      <c r="W45" s="233"/>
      <c r="X45" s="374"/>
      <c r="Y45" s="233"/>
      <c r="Z45" s="357">
        <f>recette!Z39*Z$8</f>
        <v>0</v>
      </c>
      <c r="AA45" s="233"/>
      <c r="AB45" s="267"/>
      <c r="AC45" s="232"/>
      <c r="AD45" s="352"/>
      <c r="AE45" s="232"/>
      <c r="AF45" s="253"/>
      <c r="AG45" s="232"/>
      <c r="AH45" s="256"/>
      <c r="AI45" s="203"/>
      <c r="AJ45" s="203"/>
      <c r="AK45" s="232"/>
      <c r="AL45" s="232"/>
      <c r="AM45" s="232"/>
      <c r="AN45" s="232"/>
      <c r="AO45" s="237">
        <f>recette!AN39*AO$8</f>
        <v>0</v>
      </c>
      <c r="AP45" s="238"/>
      <c r="AQ45" s="366"/>
      <c r="AR45" s="344"/>
      <c r="AS45"/>
      <c r="AT45"/>
      <c r="AU45" s="323"/>
      <c r="AV45" s="203"/>
      <c r="AW45" s="203"/>
      <c r="AX45" s="203"/>
      <c r="AY45" s="203"/>
      <c r="AZ45" s="203"/>
      <c r="BA45" s="203"/>
      <c r="BB45" s="203"/>
      <c r="BC45" s="203"/>
      <c r="BD45" s="203"/>
      <c r="BE45" s="203"/>
      <c r="BF45" s="203"/>
      <c r="BG45" s="203"/>
      <c r="BH45" s="203"/>
      <c r="BI45" s="203"/>
      <c r="BJ45" s="203"/>
      <c r="BK45" s="203"/>
      <c r="BL45" s="203"/>
      <c r="BM45" s="203"/>
      <c r="BN45" s="203"/>
      <c r="BO45" s="203"/>
      <c r="BP45" s="203"/>
    </row>
    <row r="46" spans="1:68" s="375" customFormat="1" ht="27.75" customHeight="1">
      <c r="A46" s="349" t="s">
        <v>399</v>
      </c>
      <c r="B46" s="256"/>
      <c r="C46" s="257"/>
      <c r="D46" s="256"/>
      <c r="E46" s="233"/>
      <c r="F46" s="258"/>
      <c r="G46" s="374"/>
      <c r="H46" s="258"/>
      <c r="I46" s="233"/>
      <c r="J46" s="260"/>
      <c r="K46" s="350"/>
      <c r="L46" s="550"/>
      <c r="M46" s="262"/>
      <c r="N46" s="263"/>
      <c r="O46" s="233"/>
      <c r="P46" s="264"/>
      <c r="Q46" s="233"/>
      <c r="R46" s="265"/>
      <c r="S46" s="233"/>
      <c r="T46" s="351"/>
      <c r="U46" s="233"/>
      <c r="V46" s="266"/>
      <c r="W46" s="233"/>
      <c r="X46" s="374"/>
      <c r="Y46" s="233"/>
      <c r="Z46" s="357">
        <f>recette!Z40*Z$8</f>
        <v>0</v>
      </c>
      <c r="AA46" s="233"/>
      <c r="AB46" s="267"/>
      <c r="AC46" s="232"/>
      <c r="AD46" s="352"/>
      <c r="AE46" s="232"/>
      <c r="AF46" s="253"/>
      <c r="AG46" s="232"/>
      <c r="AH46" s="256"/>
      <c r="AI46" s="203"/>
      <c r="AJ46" s="203"/>
      <c r="AK46" s="232"/>
      <c r="AL46" s="232"/>
      <c r="AM46" s="232"/>
      <c r="AN46" s="232"/>
      <c r="AO46" s="237"/>
      <c r="AP46" s="238"/>
      <c r="AQ46" s="366"/>
      <c r="AR46" s="344"/>
      <c r="AS46"/>
      <c r="AT46"/>
      <c r="AU46" s="323"/>
      <c r="AV46" s="203"/>
      <c r="AW46" s="203"/>
      <c r="AX46" s="203"/>
      <c r="AY46" s="203"/>
      <c r="AZ46" s="203"/>
      <c r="BA46" s="203"/>
      <c r="BB46" s="203"/>
      <c r="BC46" s="203"/>
      <c r="BD46" s="203"/>
      <c r="BE46" s="203"/>
      <c r="BF46" s="203"/>
      <c r="BG46" s="203"/>
      <c r="BH46" s="203"/>
      <c r="BI46" s="203"/>
      <c r="BJ46" s="203"/>
      <c r="BK46" s="203"/>
      <c r="BL46" s="203"/>
      <c r="BM46" s="203"/>
      <c r="BN46" s="203"/>
      <c r="BO46" s="203"/>
      <c r="BP46" s="203"/>
    </row>
    <row r="47" spans="1:68" s="375" customFormat="1" ht="27.75" customHeight="1">
      <c r="A47" s="349" t="s">
        <v>397</v>
      </c>
      <c r="B47" s="256"/>
      <c r="C47" s="257"/>
      <c r="D47" s="256"/>
      <c r="E47" s="233"/>
      <c r="F47" s="258"/>
      <c r="G47" s="374"/>
      <c r="H47" s="258"/>
      <c r="I47" s="233"/>
      <c r="J47" s="260"/>
      <c r="K47" s="350"/>
      <c r="L47" s="550"/>
      <c r="M47" s="262"/>
      <c r="N47" s="263">
        <f>recette!N41*N$8</f>
        <v>0</v>
      </c>
      <c r="O47" s="233"/>
      <c r="P47" s="264"/>
      <c r="Q47" s="233"/>
      <c r="R47" s="265"/>
      <c r="S47" s="233"/>
      <c r="T47" s="351"/>
      <c r="U47" s="233"/>
      <c r="V47" s="266"/>
      <c r="W47" s="233"/>
      <c r="X47" s="374"/>
      <c r="Y47" s="233"/>
      <c r="Z47" s="357">
        <f>recette!Z41*Z$8</f>
        <v>0</v>
      </c>
      <c r="AA47" s="233"/>
      <c r="AB47" s="267"/>
      <c r="AC47" s="232"/>
      <c r="AD47" s="352"/>
      <c r="AE47" s="232"/>
      <c r="AF47" s="253"/>
      <c r="AG47" s="232"/>
      <c r="AH47" s="256"/>
      <c r="AI47" s="203"/>
      <c r="AJ47" s="203"/>
      <c r="AK47" s="232"/>
      <c r="AL47" s="232"/>
      <c r="AM47" s="232"/>
      <c r="AN47" s="232"/>
      <c r="AO47" s="237"/>
      <c r="AP47" s="238">
        <f>recette!AO41*AP$8</f>
        <v>0</v>
      </c>
      <c r="AQ47" s="366"/>
      <c r="AR47" s="344"/>
      <c r="AS47"/>
      <c r="AT47"/>
      <c r="AU47" s="323"/>
      <c r="AV47" s="203"/>
      <c r="AW47" s="203"/>
      <c r="AX47" s="203"/>
      <c r="AY47" s="203"/>
      <c r="AZ47" s="203"/>
      <c r="BA47" s="203"/>
      <c r="BB47" s="203"/>
      <c r="BC47" s="203"/>
      <c r="BD47" s="203"/>
      <c r="BE47" s="203"/>
      <c r="BF47" s="203"/>
      <c r="BG47" s="203"/>
      <c r="BH47" s="203"/>
      <c r="BI47" s="203"/>
      <c r="BJ47" s="203"/>
      <c r="BK47" s="203"/>
      <c r="BL47" s="203"/>
      <c r="BM47" s="203"/>
      <c r="BN47" s="203"/>
      <c r="BO47" s="203"/>
      <c r="BP47" s="203"/>
    </row>
    <row r="48" spans="1:68" s="203" customFormat="1" ht="27.75" customHeight="1">
      <c r="A48" s="180" t="s">
        <v>243</v>
      </c>
      <c r="B48" s="232">
        <f>recette!B42*B$8</f>
        <v>0</v>
      </c>
      <c r="C48" s="232">
        <f>recette!C42*C$8</f>
        <v>0</v>
      </c>
      <c r="D48" s="232">
        <f>recette!D42*D$8</f>
        <v>0</v>
      </c>
      <c r="E48" s="233"/>
      <c r="F48" s="232">
        <f>recette!F42*F$8</f>
        <v>0</v>
      </c>
      <c r="G48" s="355">
        <f>recette!G42*G$8</f>
        <v>0</v>
      </c>
      <c r="H48" s="232">
        <f>recette!H42*H$8</f>
        <v>0</v>
      </c>
      <c r="I48" s="233"/>
      <c r="J48" s="232">
        <f>recette!J42*J$8</f>
        <v>0</v>
      </c>
      <c r="K48" s="232">
        <f>recette!K42*K$8</f>
        <v>0</v>
      </c>
      <c r="L48" s="232">
        <f>recette!L42*L$8</f>
        <v>0</v>
      </c>
      <c r="M48" s="232">
        <f>recette!M42*M$8</f>
        <v>0</v>
      </c>
      <c r="N48" s="232">
        <f>recette!N42*N$8</f>
        <v>0</v>
      </c>
      <c r="O48" s="233"/>
      <c r="P48" s="232">
        <f>recette!P42*P$8</f>
        <v>0</v>
      </c>
      <c r="Q48" s="233"/>
      <c r="R48" s="232">
        <f>recette!R42*R$8</f>
        <v>0</v>
      </c>
      <c r="S48" s="233"/>
      <c r="T48" s="232">
        <f>recette!T42*T$8</f>
        <v>0</v>
      </c>
      <c r="U48" s="233">
        <f>recette!U42*U$8</f>
        <v>0</v>
      </c>
      <c r="V48" s="232">
        <f>recette!V42*V$8</f>
        <v>0</v>
      </c>
      <c r="W48" s="233"/>
      <c r="X48" s="355">
        <f>recette!X42*X$8</f>
        <v>0</v>
      </c>
      <c r="Y48" s="233"/>
      <c r="Z48" s="384">
        <f>recette!Z42*Z$8</f>
        <v>0</v>
      </c>
      <c r="AA48" s="233"/>
      <c r="AB48" s="232">
        <f>recette!AB42*AB$8</f>
        <v>0</v>
      </c>
      <c r="AC48" s="232"/>
      <c r="AD48" s="232">
        <f>recette!AD42*AD$8</f>
        <v>0</v>
      </c>
      <c r="AE48" s="232"/>
      <c r="AF48" s="232">
        <f>recette!AF42*AF$8</f>
        <v>0</v>
      </c>
      <c r="AG48" s="232"/>
      <c r="AH48" s="232">
        <f>recette!AH42*AH$8</f>
        <v>0</v>
      </c>
      <c r="AK48" s="232">
        <f>recette!AJ42*AK$8</f>
        <v>0</v>
      </c>
      <c r="AL48" s="232"/>
      <c r="AM48" s="232">
        <f>recette!AL42*AM$8</f>
        <v>0</v>
      </c>
      <c r="AN48" s="232">
        <f>recette!AM42*AN$8</f>
        <v>0</v>
      </c>
      <c r="AO48" s="232"/>
      <c r="AP48" s="232"/>
      <c r="AQ48" s="232"/>
      <c r="AR48" s="365"/>
      <c r="AS48"/>
      <c r="AU48" s="323">
        <f>SUM(B48:AK48)</f>
        <v>0</v>
      </c>
    </row>
    <row r="49" spans="1:47" ht="17.25" customHeight="1">
      <c r="A49" s="289" t="s">
        <v>245</v>
      </c>
      <c r="B49" s="290">
        <f>SUM(B9:B21)</f>
        <v>0</v>
      </c>
      <c r="C49" s="290">
        <f>SUM(C9:C21)</f>
        <v>0</v>
      </c>
      <c r="D49" s="290">
        <f>SUM(D9:D21)</f>
        <v>0</v>
      </c>
      <c r="E49" s="291"/>
      <c r="F49" s="290">
        <f>SUM(F9:F21)</f>
        <v>0</v>
      </c>
      <c r="G49" s="290">
        <f>SUM(G9:G21)</f>
        <v>0</v>
      </c>
      <c r="H49" s="290">
        <f>SUM(H9:H21)</f>
        <v>0</v>
      </c>
      <c r="I49" s="291"/>
      <c r="J49" s="290">
        <f>SUM(J9:J21)</f>
        <v>0</v>
      </c>
      <c r="K49" s="376">
        <f>SUM(K9:K21)</f>
        <v>0</v>
      </c>
      <c r="L49" s="376">
        <f>SUM(L9:L21)</f>
        <v>0</v>
      </c>
      <c r="M49" s="290">
        <f>SUM(M9:M21)</f>
        <v>0</v>
      </c>
      <c r="N49" s="290">
        <f>SUM(N9:N21)</f>
        <v>0</v>
      </c>
      <c r="O49" s="291"/>
      <c r="P49" s="290">
        <f>SUM(P9:P21)</f>
        <v>0</v>
      </c>
      <c r="Q49" s="291"/>
      <c r="R49" s="290">
        <f>SUM(R9:R21)</f>
        <v>0</v>
      </c>
      <c r="S49" s="291"/>
      <c r="T49" s="290">
        <f>SUM(T9:T21)</f>
        <v>0</v>
      </c>
      <c r="U49" s="291">
        <f>SUM(U9:U21)</f>
        <v>0</v>
      </c>
      <c r="V49" s="290">
        <f>SUM(V9:V21)</f>
        <v>0</v>
      </c>
      <c r="W49" s="291"/>
      <c r="X49" s="290">
        <f>SUM(X9:X21)</f>
        <v>0</v>
      </c>
      <c r="Y49" s="291"/>
      <c r="Z49" s="387">
        <f>SUM(Z9:Z21)</f>
        <v>0</v>
      </c>
      <c r="AA49" s="291"/>
      <c r="AB49" s="290">
        <f>SUM(AB9:AB21)</f>
        <v>0</v>
      </c>
      <c r="AC49" s="290"/>
      <c r="AD49" s="290">
        <f>SUM(AD9:AD21)</f>
        <v>0</v>
      </c>
      <c r="AE49" s="290"/>
      <c r="AF49" s="290">
        <f>SUM(AF9:AF21)</f>
        <v>0</v>
      </c>
      <c r="AG49" s="290"/>
      <c r="AH49" s="290">
        <f>SUM(AH9:AH21)</f>
        <v>0</v>
      </c>
      <c r="AI49"/>
      <c r="AJ49"/>
      <c r="AK49" s="290">
        <f>SUM(AK9:AK21)</f>
        <v>0</v>
      </c>
      <c r="AL49" s="290"/>
      <c r="AM49" s="290">
        <f>SUM(AM9:AM21)</f>
        <v>0</v>
      </c>
      <c r="AN49" s="290">
        <f>SUM(AN9:AN21)</f>
        <v>0</v>
      </c>
      <c r="AO49" s="290">
        <f>SUM(AO9:AO21)</f>
        <v>0</v>
      </c>
      <c r="AP49" s="290">
        <f>SUM(AP9:AP21)</f>
        <v>0</v>
      </c>
      <c r="AQ49" s="290">
        <f>SUM(AQ9:AQ21)</f>
        <v>0</v>
      </c>
      <c r="AR49" s="365"/>
      <c r="AS49"/>
      <c r="AT49"/>
      <c r="AU49" s="323">
        <f>SUM(B49:AK49)</f>
        <v>0</v>
      </c>
    </row>
    <row r="50" spans="1:47" s="382" customFormat="1" ht="27.75" customHeight="1">
      <c r="A50" s="377" t="s">
        <v>247</v>
      </c>
      <c r="B50" s="378">
        <f>SUM(B9:B48)</f>
        <v>0</v>
      </c>
      <c r="C50" s="378">
        <f>SUM(C9:C48)</f>
        <v>0</v>
      </c>
      <c r="D50" s="378">
        <f>SUM(D9:D48)</f>
        <v>0</v>
      </c>
      <c r="E50" s="378"/>
      <c r="F50" s="378">
        <f>SUM(F9:F48)</f>
        <v>0</v>
      </c>
      <c r="G50" s="378">
        <f>SUM(G9:G48)</f>
        <v>0</v>
      </c>
      <c r="H50" s="378">
        <f>SUM(H9:H48)</f>
        <v>0</v>
      </c>
      <c r="I50" s="378"/>
      <c r="J50" s="378">
        <f>SUM(J9:J48)</f>
        <v>0</v>
      </c>
      <c r="K50" s="378">
        <f>SUM(K9:K48)</f>
        <v>0</v>
      </c>
      <c r="L50" s="378">
        <f>SUM(L9:L48)</f>
        <v>0</v>
      </c>
      <c r="M50" s="378">
        <f>SUM(M9:M48)</f>
        <v>0</v>
      </c>
      <c r="N50" s="378">
        <f>SUM(N9:N48)</f>
        <v>0</v>
      </c>
      <c r="O50" s="378"/>
      <c r="P50" s="378">
        <f>SUM(P9:P48)</f>
        <v>0</v>
      </c>
      <c r="Q50" s="378"/>
      <c r="R50" s="378">
        <f>SUM(R9:R48)</f>
        <v>0</v>
      </c>
      <c r="S50" s="378"/>
      <c r="T50" s="378">
        <f>SUM(T9:T48)</f>
        <v>0</v>
      </c>
      <c r="U50" s="378">
        <f>SUM(U9:U48)</f>
        <v>0</v>
      </c>
      <c r="V50" s="378">
        <f>SUM(V9:V48)</f>
        <v>0</v>
      </c>
      <c r="W50" s="379"/>
      <c r="X50" s="378">
        <f>SUM(X9:X48)</f>
        <v>0</v>
      </c>
      <c r="Y50" s="296"/>
      <c r="Z50" s="378">
        <f>SUM(Z9:Z48)</f>
        <v>0</v>
      </c>
      <c r="AA50" s="380"/>
      <c r="AB50" s="378">
        <f t="shared" ref="AB50:AH50" si="3">SUM(AB9:AB48)</f>
        <v>0</v>
      </c>
      <c r="AC50" s="378">
        <f t="shared" si="3"/>
        <v>0</v>
      </c>
      <c r="AD50" s="378">
        <f t="shared" si="3"/>
        <v>0</v>
      </c>
      <c r="AE50" s="378">
        <f t="shared" si="3"/>
        <v>0</v>
      </c>
      <c r="AF50" s="378">
        <f t="shared" si="3"/>
        <v>0</v>
      </c>
      <c r="AG50" s="378">
        <f t="shared" si="3"/>
        <v>0</v>
      </c>
      <c r="AH50" s="378">
        <f t="shared" si="3"/>
        <v>0</v>
      </c>
      <c r="AK50" s="378">
        <f t="shared" ref="AK50:AQ50" si="4">SUM(AK9:AK48)</f>
        <v>0</v>
      </c>
      <c r="AL50" s="378">
        <f t="shared" si="4"/>
        <v>0</v>
      </c>
      <c r="AM50" s="378">
        <f t="shared" si="4"/>
        <v>0</v>
      </c>
      <c r="AN50" s="378">
        <f t="shared" si="4"/>
        <v>0</v>
      </c>
      <c r="AO50" s="378">
        <f t="shared" si="4"/>
        <v>0</v>
      </c>
      <c r="AP50" s="378">
        <f t="shared" si="4"/>
        <v>0</v>
      </c>
      <c r="AQ50" s="378">
        <f t="shared" si="4"/>
        <v>0</v>
      </c>
      <c r="AR50" s="381"/>
      <c r="AU50" s="323">
        <f>SUM(B50:AK50)</f>
        <v>0</v>
      </c>
    </row>
    <row r="51" spans="1:47" ht="27.75" customHeight="1">
      <c r="A51" s="344" t="s">
        <v>280</v>
      </c>
      <c r="B51" s="706">
        <f>SUM(B50:AQ50)*0.001</f>
        <v>0</v>
      </c>
      <c r="C51" s="706"/>
      <c r="D51" s="706"/>
      <c r="E51" s="706"/>
      <c r="F51" s="706"/>
      <c r="G51" s="706"/>
      <c r="H51" s="706"/>
      <c r="I51" s="706"/>
      <c r="J51" s="706"/>
      <c r="K51" s="706"/>
      <c r="L51" s="706"/>
      <c r="M51" s="706"/>
      <c r="N51" s="706"/>
      <c r="O51" s="706"/>
      <c r="P51" s="706"/>
      <c r="Q51" s="706"/>
      <c r="R51" s="706"/>
      <c r="S51" s="706"/>
      <c r="T51" s="706"/>
      <c r="U51" s="706"/>
      <c r="V51" s="706"/>
      <c r="W51" s="706"/>
      <c r="X51" s="706"/>
      <c r="Y51" s="706"/>
      <c r="Z51" s="706"/>
      <c r="AA51" s="706"/>
      <c r="AB51" s="706"/>
      <c r="AC51" s="706"/>
      <c r="AD51" s="706"/>
      <c r="AE51" s="706"/>
      <c r="AF51" s="706"/>
      <c r="AG51" s="706"/>
      <c r="AH51" s="706"/>
      <c r="AI51" s="706"/>
      <c r="AJ51" s="706"/>
      <c r="AK51" s="706"/>
      <c r="AL51" s="706"/>
      <c r="AM51" s="706"/>
    </row>
    <row r="52" spans="1:47" ht="17.25" customHeight="1">
      <c r="X52" s="203"/>
      <c r="Z52" s="203"/>
    </row>
    <row r="53" spans="1:47" ht="17.25" customHeight="1">
      <c r="X53" s="203"/>
      <c r="Z53" s="203"/>
    </row>
    <row r="54" spans="1:47" ht="17.25" customHeight="1">
      <c r="X54" s="203"/>
      <c r="Z54" s="203"/>
    </row>
    <row r="55" spans="1:47" ht="17.25" customHeight="1">
      <c r="X55" s="203"/>
      <c r="Z55" s="203"/>
    </row>
    <row r="56" spans="1:47" ht="17.25" customHeight="1">
      <c r="X56" s="203"/>
      <c r="Z56" s="203"/>
    </row>
    <row r="57" spans="1:47" ht="17.25" customHeight="1">
      <c r="X57" s="203"/>
      <c r="Z57" s="203"/>
    </row>
    <row r="58" spans="1:47" ht="17.25" customHeight="1">
      <c r="X58" s="203"/>
      <c r="Z58" s="203"/>
    </row>
    <row r="59" spans="1:47" ht="17.25" customHeight="1">
      <c r="X59" s="203"/>
      <c r="Z59" s="203"/>
    </row>
    <row r="60" spans="1:47" ht="17.25" customHeight="1">
      <c r="X60" s="203"/>
      <c r="Z60" s="203"/>
    </row>
    <row r="61" spans="1:47" ht="17.25" customHeight="1">
      <c r="X61" s="203"/>
      <c r="Z61" s="203"/>
    </row>
    <row r="62" spans="1:47" ht="17.25" customHeight="1">
      <c r="X62" s="203"/>
      <c r="Z62" s="203"/>
    </row>
    <row r="63" spans="1:47" ht="17.25" customHeight="1">
      <c r="X63" s="203"/>
      <c r="Z63" s="203"/>
    </row>
    <row r="64" spans="1:47" ht="17.25" customHeight="1">
      <c r="X64" s="203"/>
      <c r="Z64" s="203"/>
    </row>
    <row r="65" spans="24:26" ht="17.25" customHeight="1">
      <c r="X65" s="203"/>
      <c r="Z65" s="203"/>
    </row>
    <row r="66" spans="24:26" ht="17.25" customHeight="1">
      <c r="X66" s="203"/>
      <c r="Z66" s="203"/>
    </row>
    <row r="67" spans="24:26" ht="17.25" customHeight="1">
      <c r="X67" s="203"/>
      <c r="Z67" s="203"/>
    </row>
    <row r="68" spans="24:26" ht="17.25" customHeight="1">
      <c r="X68" s="203"/>
      <c r="Z68" s="203"/>
    </row>
    <row r="69" spans="24:26" ht="17.25" customHeight="1">
      <c r="X69" s="203"/>
      <c r="Z69" s="203"/>
    </row>
    <row r="70" spans="24:26" ht="17.25" customHeight="1">
      <c r="X70" s="203"/>
      <c r="Z70" s="203"/>
    </row>
    <row r="71" spans="24:26" ht="17.25" customHeight="1">
      <c r="X71" s="203"/>
      <c r="Z71" s="203"/>
    </row>
    <row r="72" spans="24:26" ht="17.25" customHeight="1">
      <c r="X72" s="203"/>
      <c r="Z72" s="203"/>
    </row>
    <row r="73" spans="24:26" ht="17.25" customHeight="1">
      <c r="X73" s="203"/>
      <c r="Z73" s="203"/>
    </row>
    <row r="74" spans="24:26" ht="17.25" customHeight="1">
      <c r="X74" s="203"/>
      <c r="Z74" s="203"/>
    </row>
    <row r="75" spans="24:26" ht="17.25" customHeight="1">
      <c r="X75" s="203"/>
      <c r="Z75" s="203"/>
    </row>
    <row r="76" spans="24:26" ht="17.25" customHeight="1">
      <c r="X76" s="203"/>
      <c r="Z76" s="203"/>
    </row>
    <row r="77" spans="24:26" ht="17.25" customHeight="1">
      <c r="X77" s="203"/>
      <c r="Z77" s="203"/>
    </row>
    <row r="78" spans="24:26" ht="17.25" customHeight="1">
      <c r="X78" s="203"/>
      <c r="Z78" s="203"/>
    </row>
    <row r="79" spans="24:26" ht="17.25" customHeight="1">
      <c r="X79" s="203"/>
      <c r="Z79" s="203"/>
    </row>
    <row r="80" spans="24:26" ht="17.25" customHeight="1">
      <c r="X80" s="203"/>
      <c r="Z80" s="203"/>
    </row>
    <row r="81" spans="24:26" ht="17.25" customHeight="1">
      <c r="X81" s="203"/>
      <c r="Z81" s="203"/>
    </row>
    <row r="82" spans="24:26" ht="17.25" customHeight="1">
      <c r="X82" s="203"/>
      <c r="Z82" s="203"/>
    </row>
    <row r="83" spans="24:26" ht="17.25" customHeight="1">
      <c r="X83" s="203"/>
      <c r="Z83" s="203"/>
    </row>
    <row r="84" spans="24:26" ht="17.25" customHeight="1">
      <c r="X84" s="203"/>
      <c r="Z84" s="203"/>
    </row>
    <row r="85" spans="24:26" ht="17.25" customHeight="1">
      <c r="X85" s="203"/>
      <c r="Z85" s="203"/>
    </row>
    <row r="86" spans="24:26" ht="17.25" customHeight="1">
      <c r="X86" s="203"/>
      <c r="Z86" s="203"/>
    </row>
    <row r="87" spans="24:26" ht="17.25" customHeight="1">
      <c r="X87" s="203"/>
      <c r="Z87" s="203"/>
    </row>
    <row r="88" spans="24:26" ht="17.25" customHeight="1">
      <c r="X88" s="203"/>
      <c r="Z88" s="203"/>
    </row>
    <row r="89" spans="24:26" ht="17.25" customHeight="1">
      <c r="X89" s="203"/>
      <c r="Z89" s="203"/>
    </row>
    <row r="90" spans="24:26" ht="17.25" customHeight="1">
      <c r="X90" s="203"/>
      <c r="Z90" s="203"/>
    </row>
    <row r="91" spans="24:26" ht="17.25" customHeight="1">
      <c r="X91" s="203"/>
      <c r="Z91" s="203"/>
    </row>
    <row r="92" spans="24:26" ht="17.25" customHeight="1">
      <c r="X92" s="203"/>
      <c r="Z92" s="203"/>
    </row>
    <row r="93" spans="24:26" ht="17.25" customHeight="1">
      <c r="X93" s="203"/>
      <c r="Z93" s="203"/>
    </row>
    <row r="94" spans="24:26" ht="17.25" customHeight="1">
      <c r="X94" s="203"/>
      <c r="Z94" s="203"/>
    </row>
    <row r="95" spans="24:26" ht="17.25" customHeight="1">
      <c r="X95" s="203"/>
      <c r="Z95" s="203"/>
    </row>
    <row r="96" spans="24:26" ht="17.25" customHeight="1">
      <c r="X96" s="203"/>
      <c r="Z96" s="203"/>
    </row>
    <row r="97" spans="24:26" ht="17.25" customHeight="1">
      <c r="X97" s="203"/>
      <c r="Z97" s="203"/>
    </row>
    <row r="98" spans="24:26" ht="17.25" customHeight="1">
      <c r="X98" s="203"/>
      <c r="Z98" s="203"/>
    </row>
    <row r="99" spans="24:26" ht="17.25" customHeight="1">
      <c r="X99" s="203"/>
      <c r="Z99" s="203"/>
    </row>
    <row r="100" spans="24:26" ht="17.25" customHeight="1">
      <c r="X100" s="203"/>
      <c r="Z100" s="203"/>
    </row>
    <row r="101" spans="24:26" ht="17.25" customHeight="1">
      <c r="X101" s="203"/>
      <c r="Z101" s="203"/>
    </row>
    <row r="102" spans="24:26" ht="17.25" customHeight="1">
      <c r="X102" s="203"/>
      <c r="Z102" s="203"/>
    </row>
    <row r="103" spans="24:26" ht="17.25" customHeight="1">
      <c r="X103" s="203"/>
      <c r="Z103" s="203"/>
    </row>
    <row r="104" spans="24:26" ht="17.25" customHeight="1">
      <c r="X104" s="203"/>
      <c r="Z104" s="203"/>
    </row>
    <row r="105" spans="24:26" ht="17.25" customHeight="1">
      <c r="X105" s="203"/>
      <c r="Z105" s="203"/>
    </row>
    <row r="106" spans="24:26" ht="17.25" customHeight="1">
      <c r="X106" s="203"/>
      <c r="Z106" s="203"/>
    </row>
    <row r="107" spans="24:26" ht="17.25" customHeight="1">
      <c r="X107" s="203"/>
      <c r="Z107" s="203"/>
    </row>
    <row r="108" spans="24:26" ht="17.25" customHeight="1">
      <c r="X108" s="203"/>
      <c r="Z108" s="203"/>
    </row>
    <row r="109" spans="24:26" ht="17.25" customHeight="1">
      <c r="X109" s="203"/>
      <c r="Z109" s="203"/>
    </row>
    <row r="110" spans="24:26" ht="17.25" customHeight="1">
      <c r="X110" s="203"/>
      <c r="Z110" s="203"/>
    </row>
    <row r="111" spans="24:26" ht="17.25" customHeight="1">
      <c r="X111" s="203"/>
      <c r="Z111" s="203"/>
    </row>
    <row r="112" spans="24:26" ht="17.25" customHeight="1">
      <c r="X112" s="203"/>
      <c r="Z112" s="203"/>
    </row>
    <row r="113" spans="24:26" ht="17.25" customHeight="1">
      <c r="X113" s="203"/>
      <c r="Z113" s="203"/>
    </row>
    <row r="114" spans="24:26" ht="17.25" customHeight="1">
      <c r="X114" s="203"/>
      <c r="Z114" s="203"/>
    </row>
    <row r="115" spans="24:26" ht="17.25" customHeight="1">
      <c r="X115" s="203"/>
      <c r="Z115" s="203"/>
    </row>
    <row r="116" spans="24:26" ht="17.25" customHeight="1">
      <c r="X116" s="203"/>
      <c r="Z116" s="203"/>
    </row>
    <row r="117" spans="24:26" ht="17.25" customHeight="1">
      <c r="X117" s="203"/>
      <c r="Z117" s="203"/>
    </row>
    <row r="118" spans="24:26" ht="17.25" customHeight="1">
      <c r="X118" s="203"/>
      <c r="Z118" s="203"/>
    </row>
    <row r="119" spans="24:26" ht="17.25" customHeight="1">
      <c r="X119" s="203"/>
      <c r="Z119" s="203"/>
    </row>
    <row r="120" spans="24:26" ht="17.25" customHeight="1">
      <c r="X120" s="203"/>
      <c r="Z120" s="203"/>
    </row>
    <row r="121" spans="24:26" ht="17.25" customHeight="1">
      <c r="X121" s="203"/>
      <c r="Z121" s="203"/>
    </row>
    <row r="122" spans="24:26" ht="17.25" customHeight="1">
      <c r="X122" s="203"/>
      <c r="Z122" s="203"/>
    </row>
    <row r="123" spans="24:26" ht="17.25" customHeight="1">
      <c r="X123" s="203"/>
      <c r="Z123" s="203"/>
    </row>
    <row r="124" spans="24:26" ht="17.25" customHeight="1">
      <c r="X124" s="203"/>
      <c r="Z124" s="203"/>
    </row>
    <row r="125" spans="24:26" ht="17.25" customHeight="1">
      <c r="X125" s="203"/>
      <c r="Z125" s="203"/>
    </row>
    <row r="126" spans="24:26" ht="17.25" customHeight="1">
      <c r="X126" s="203"/>
      <c r="Z126" s="203"/>
    </row>
    <row r="127" spans="24:26" ht="17.25" customHeight="1">
      <c r="X127" s="203"/>
      <c r="Z127" s="203"/>
    </row>
    <row r="128" spans="24:26" ht="17.25" customHeight="1">
      <c r="X128" s="203"/>
      <c r="Z128" s="203"/>
    </row>
    <row r="129" spans="24:26" ht="17.25" customHeight="1">
      <c r="X129" s="203"/>
      <c r="Z129" s="203"/>
    </row>
    <row r="130" spans="24:26" ht="17.25" customHeight="1">
      <c r="X130" s="203"/>
      <c r="Z130" s="203"/>
    </row>
    <row r="131" spans="24:26" ht="17.25" customHeight="1">
      <c r="X131" s="203"/>
      <c r="Z131" s="203"/>
    </row>
    <row r="132" spans="24:26" ht="17.25" customHeight="1">
      <c r="X132" s="203"/>
      <c r="Z132" s="203"/>
    </row>
    <row r="133" spans="24:26" ht="17.25" customHeight="1">
      <c r="X133" s="203"/>
      <c r="Z133" s="203"/>
    </row>
    <row r="134" spans="24:26" ht="17.25" customHeight="1">
      <c r="X134" s="203"/>
      <c r="Z134" s="203"/>
    </row>
    <row r="135" spans="24:26" ht="17.25" customHeight="1">
      <c r="X135" s="203"/>
      <c r="Z135" s="203"/>
    </row>
    <row r="136" spans="24:26" ht="17.25" customHeight="1">
      <c r="X136" s="203"/>
      <c r="Z136" s="203"/>
    </row>
    <row r="137" spans="24:26" ht="17.25" customHeight="1">
      <c r="X137" s="203"/>
      <c r="Z137" s="203"/>
    </row>
    <row r="138" spans="24:26" ht="17.25" customHeight="1">
      <c r="X138" s="203"/>
      <c r="Z138" s="203"/>
    </row>
    <row r="139" spans="24:26" ht="17.25" customHeight="1">
      <c r="X139" s="203"/>
      <c r="Z139" s="203"/>
    </row>
    <row r="140" spans="24:26" ht="17.25" customHeight="1">
      <c r="X140" s="203"/>
      <c r="Z140" s="203"/>
    </row>
    <row r="141" spans="24:26" ht="17.25" customHeight="1">
      <c r="X141" s="203"/>
      <c r="Z141" s="203"/>
    </row>
    <row r="142" spans="24:26" ht="17.25" customHeight="1">
      <c r="X142" s="203"/>
      <c r="Z142" s="203"/>
    </row>
    <row r="143" spans="24:26" ht="17.25" customHeight="1">
      <c r="X143" s="203"/>
      <c r="Z143" s="203"/>
    </row>
    <row r="144" spans="24:26" ht="17.25" customHeight="1">
      <c r="X144" s="203"/>
      <c r="Z144" s="203"/>
    </row>
    <row r="145" spans="24:26" ht="17.25" customHeight="1">
      <c r="X145" s="203"/>
      <c r="Z145" s="203"/>
    </row>
    <row r="146" spans="24:26" ht="17.25" customHeight="1">
      <c r="X146" s="203"/>
      <c r="Z146" s="203"/>
    </row>
    <row r="147" spans="24:26" ht="17.25" customHeight="1">
      <c r="X147" s="203"/>
      <c r="Z147" s="203"/>
    </row>
    <row r="148" spans="24:26" ht="17.25" customHeight="1">
      <c r="X148" s="203"/>
      <c r="Z148" s="203"/>
    </row>
    <row r="149" spans="24:26" ht="17.25" customHeight="1">
      <c r="X149" s="203"/>
      <c r="Z149" s="203"/>
    </row>
    <row r="150" spans="24:26" ht="17.25" customHeight="1">
      <c r="X150" s="203"/>
      <c r="Z150" s="203"/>
    </row>
    <row r="151" spans="24:26" ht="17.25" customHeight="1">
      <c r="X151" s="203"/>
      <c r="Z151" s="203"/>
    </row>
    <row r="152" spans="24:26" ht="17.25" customHeight="1">
      <c r="X152" s="203"/>
      <c r="Z152" s="203"/>
    </row>
    <row r="153" spans="24:26" ht="17.25" customHeight="1">
      <c r="X153" s="203"/>
      <c r="Z153" s="203"/>
    </row>
    <row r="154" spans="24:26" ht="17.25" customHeight="1">
      <c r="X154" s="203"/>
      <c r="Z154" s="203"/>
    </row>
    <row r="155" spans="24:26" ht="17.25" customHeight="1">
      <c r="X155" s="203"/>
      <c r="Z155" s="203"/>
    </row>
    <row r="156" spans="24:26" ht="17.25" customHeight="1">
      <c r="X156" s="203"/>
      <c r="Z156" s="203"/>
    </row>
    <row r="157" spans="24:26" ht="17.25" customHeight="1">
      <c r="X157" s="203"/>
      <c r="Z157" s="203"/>
    </row>
    <row r="158" spans="24:26" ht="17.25" customHeight="1">
      <c r="X158" s="203"/>
      <c r="Z158" s="203"/>
    </row>
    <row r="159" spans="24:26" ht="17.25" customHeight="1">
      <c r="X159" s="203"/>
      <c r="Z159" s="203"/>
    </row>
    <row r="160" spans="24:26" ht="17.25" customHeight="1">
      <c r="X160" s="203"/>
      <c r="Z160" s="203"/>
    </row>
    <row r="161" spans="24:26" ht="17.25" customHeight="1">
      <c r="X161" s="203"/>
      <c r="Z161" s="203"/>
    </row>
    <row r="162" spans="24:26" ht="17.25" customHeight="1">
      <c r="X162" s="203"/>
      <c r="Z162" s="203"/>
    </row>
    <row r="163" spans="24:26" ht="17.25" customHeight="1">
      <c r="X163" s="203"/>
      <c r="Z163" s="203"/>
    </row>
    <row r="164" spans="24:26" ht="17.25" customHeight="1">
      <c r="X164" s="203"/>
      <c r="Z164" s="203"/>
    </row>
    <row r="165" spans="24:26" ht="17.25" customHeight="1">
      <c r="X165" s="203"/>
      <c r="Z165" s="203"/>
    </row>
    <row r="166" spans="24:26" ht="17.25" customHeight="1">
      <c r="X166" s="203"/>
      <c r="Z166" s="203"/>
    </row>
    <row r="167" spans="24:26" ht="17.25" customHeight="1">
      <c r="X167" s="203"/>
      <c r="Z167" s="203"/>
    </row>
    <row r="168" spans="24:26" ht="17.25" customHeight="1">
      <c r="X168" s="203"/>
      <c r="Z168" s="203"/>
    </row>
    <row r="169" spans="24:26" ht="17.25" customHeight="1">
      <c r="X169" s="203"/>
      <c r="Z169" s="203"/>
    </row>
    <row r="170" spans="24:26" ht="17.25" customHeight="1">
      <c r="X170" s="203"/>
      <c r="Z170" s="203"/>
    </row>
    <row r="171" spans="24:26" ht="17.25" customHeight="1">
      <c r="X171" s="203"/>
      <c r="Z171" s="203"/>
    </row>
    <row r="172" spans="24:26" ht="17.25" customHeight="1">
      <c r="X172" s="203"/>
      <c r="Z172" s="203"/>
    </row>
    <row r="173" spans="24:26" ht="17.25" customHeight="1">
      <c r="X173" s="203"/>
      <c r="Z173" s="203"/>
    </row>
    <row r="174" spans="24:26" ht="17.25" customHeight="1">
      <c r="X174" s="203"/>
      <c r="Z174" s="203"/>
    </row>
    <row r="175" spans="24:26" ht="17.25" customHeight="1">
      <c r="X175" s="203"/>
      <c r="Z175" s="203"/>
    </row>
    <row r="176" spans="24:26" ht="17.25" customHeight="1">
      <c r="X176" s="203"/>
      <c r="Z176" s="203"/>
    </row>
    <row r="177" spans="24:26" ht="17.25" customHeight="1">
      <c r="X177" s="203"/>
      <c r="Z177" s="203"/>
    </row>
    <row r="178" spans="24:26" ht="17.25" customHeight="1">
      <c r="X178" s="203"/>
      <c r="Z178" s="203"/>
    </row>
    <row r="179" spans="24:26" ht="17.25" customHeight="1">
      <c r="X179" s="203"/>
      <c r="Z179" s="203"/>
    </row>
    <row r="180" spans="24:26" ht="17.25" customHeight="1">
      <c r="X180" s="203"/>
      <c r="Z180" s="203"/>
    </row>
    <row r="181" spans="24:26" ht="17.25" customHeight="1">
      <c r="X181" s="203"/>
      <c r="Z181" s="203"/>
    </row>
    <row r="182" spans="24:26" ht="17.25" customHeight="1">
      <c r="X182" s="203"/>
      <c r="Z182" s="203"/>
    </row>
    <row r="183" spans="24:26" ht="17.25" customHeight="1">
      <c r="X183" s="203"/>
      <c r="Z183" s="203"/>
    </row>
    <row r="184" spans="24:26" ht="17.25" customHeight="1">
      <c r="X184" s="203"/>
      <c r="Z184" s="203"/>
    </row>
    <row r="185" spans="24:26" ht="17.25" customHeight="1">
      <c r="X185" s="203"/>
      <c r="Z185" s="203"/>
    </row>
    <row r="186" spans="24:26" ht="17.25" customHeight="1">
      <c r="X186" s="203"/>
      <c r="Z186" s="203"/>
    </row>
    <row r="187" spans="24:26" ht="17.25" customHeight="1">
      <c r="X187" s="203"/>
      <c r="Z187" s="203"/>
    </row>
    <row r="188" spans="24:26" ht="17.25" customHeight="1">
      <c r="X188" s="203"/>
      <c r="Z188" s="203"/>
    </row>
    <row r="189" spans="24:26" ht="17.25" customHeight="1">
      <c r="X189" s="203"/>
      <c r="Z189" s="203"/>
    </row>
    <row r="190" spans="24:26" ht="17.25" customHeight="1">
      <c r="X190" s="203"/>
      <c r="Z190" s="203"/>
    </row>
    <row r="191" spans="24:26" ht="17.25" customHeight="1">
      <c r="X191" s="203"/>
      <c r="Z191" s="203"/>
    </row>
    <row r="192" spans="24:26" ht="17.25" customHeight="1">
      <c r="X192" s="203"/>
      <c r="Z192" s="203"/>
    </row>
    <row r="193" spans="24:26" ht="17.25" customHeight="1">
      <c r="X193" s="203"/>
      <c r="Z193" s="203"/>
    </row>
    <row r="194" spans="24:26" ht="17.25" customHeight="1">
      <c r="X194" s="203"/>
      <c r="Z194" s="203"/>
    </row>
    <row r="195" spans="24:26" ht="17.25" customHeight="1">
      <c r="X195" s="203"/>
      <c r="Z195" s="203"/>
    </row>
    <row r="196" spans="24:26" ht="17.25" customHeight="1">
      <c r="X196" s="203"/>
      <c r="Z196" s="203"/>
    </row>
    <row r="197" spans="24:26" ht="17.25" customHeight="1">
      <c r="X197" s="203"/>
      <c r="Z197" s="203"/>
    </row>
    <row r="198" spans="24:26" ht="17.25" customHeight="1">
      <c r="X198" s="203"/>
      <c r="Z198" s="203"/>
    </row>
    <row r="199" spans="24:26" ht="17.25" customHeight="1">
      <c r="X199" s="203"/>
      <c r="Z199" s="203"/>
    </row>
    <row r="200" spans="24:26" ht="17.25" customHeight="1">
      <c r="X200" s="203"/>
      <c r="Z200" s="203"/>
    </row>
    <row r="201" spans="24:26" ht="17.25" customHeight="1">
      <c r="X201" s="203"/>
      <c r="Z201" s="203"/>
    </row>
    <row r="202" spans="24:26" ht="17.25" customHeight="1">
      <c r="X202" s="203"/>
      <c r="Z202" s="203"/>
    </row>
    <row r="203" spans="24:26" ht="17.25" customHeight="1">
      <c r="X203" s="203"/>
      <c r="Z203" s="203"/>
    </row>
    <row r="204" spans="24:26" ht="17.25" customHeight="1">
      <c r="X204" s="203"/>
      <c r="Z204" s="203"/>
    </row>
    <row r="205" spans="24:26" ht="17.25" customHeight="1">
      <c r="X205" s="203"/>
      <c r="Z205" s="203"/>
    </row>
    <row r="206" spans="24:26" ht="17.25" customHeight="1">
      <c r="X206" s="203"/>
      <c r="Z206" s="203"/>
    </row>
    <row r="207" spans="24:26" ht="17.25" customHeight="1">
      <c r="X207" s="203"/>
      <c r="Z207" s="203"/>
    </row>
    <row r="208" spans="24:26" ht="17.25" customHeight="1">
      <c r="X208" s="203"/>
      <c r="Z208" s="203"/>
    </row>
    <row r="209" spans="24:26" ht="17.25" customHeight="1">
      <c r="X209" s="203"/>
      <c r="Z209" s="203"/>
    </row>
    <row r="210" spans="24:26" ht="17.25" customHeight="1">
      <c r="X210" s="203"/>
      <c r="Z210" s="203"/>
    </row>
    <row r="211" spans="24:26" ht="17.25" customHeight="1">
      <c r="X211" s="203"/>
      <c r="Z211" s="203"/>
    </row>
    <row r="212" spans="24:26" ht="17.25" customHeight="1">
      <c r="X212" s="203"/>
      <c r="Z212" s="203"/>
    </row>
    <row r="213" spans="24:26" ht="17.25" customHeight="1">
      <c r="X213" s="203"/>
      <c r="Z213" s="203"/>
    </row>
    <row r="214" spans="24:26" ht="17.25" customHeight="1">
      <c r="X214" s="203"/>
      <c r="Z214" s="203"/>
    </row>
    <row r="215" spans="24:26" ht="17.25" customHeight="1">
      <c r="X215" s="203"/>
      <c r="Z215" s="203"/>
    </row>
    <row r="216" spans="24:26" ht="17.25" customHeight="1">
      <c r="X216" s="203"/>
      <c r="Z216" s="203"/>
    </row>
    <row r="217" spans="24:26" ht="17.25" customHeight="1">
      <c r="X217" s="203"/>
      <c r="Z217" s="203"/>
    </row>
    <row r="218" spans="24:26" ht="17.25" customHeight="1">
      <c r="X218" s="203"/>
      <c r="Z218" s="203"/>
    </row>
    <row r="219" spans="24:26" ht="17.25" customHeight="1">
      <c r="X219" s="203"/>
      <c r="Z219" s="203"/>
    </row>
    <row r="220" spans="24:26" ht="17.25" customHeight="1">
      <c r="X220" s="203"/>
      <c r="Z220" s="203"/>
    </row>
    <row r="221" spans="24:26" ht="17.25" customHeight="1">
      <c r="X221" s="203"/>
      <c r="Z221" s="203"/>
    </row>
    <row r="222" spans="24:26" ht="17.25" customHeight="1">
      <c r="X222" s="203"/>
      <c r="Z222" s="203"/>
    </row>
    <row r="223" spans="24:26" ht="17.25" customHeight="1">
      <c r="X223" s="203"/>
      <c r="Z223" s="203"/>
    </row>
    <row r="224" spans="24:26" ht="17.25" customHeight="1">
      <c r="X224" s="203"/>
      <c r="Z224" s="203"/>
    </row>
    <row r="225" spans="24:26" ht="17.25" customHeight="1">
      <c r="X225" s="203"/>
      <c r="Z225" s="203"/>
    </row>
    <row r="226" spans="24:26" ht="17.25" customHeight="1">
      <c r="X226" s="203"/>
      <c r="Z226" s="203"/>
    </row>
    <row r="227" spans="24:26" ht="17.25" customHeight="1">
      <c r="X227" s="203"/>
      <c r="Z227" s="203"/>
    </row>
    <row r="228" spans="24:26" ht="17.25" customHeight="1">
      <c r="X228" s="203"/>
      <c r="Z228" s="203"/>
    </row>
    <row r="229" spans="24:26" ht="17.25" customHeight="1">
      <c r="X229" s="203"/>
      <c r="Z229" s="203"/>
    </row>
    <row r="230" spans="24:26" ht="17.25" customHeight="1">
      <c r="X230" s="203"/>
      <c r="Z230" s="203"/>
    </row>
    <row r="231" spans="24:26" ht="17.25" customHeight="1">
      <c r="X231" s="203"/>
      <c r="Z231" s="203"/>
    </row>
    <row r="232" spans="24:26" ht="17.25" customHeight="1">
      <c r="X232" s="203"/>
      <c r="Z232" s="203"/>
    </row>
    <row r="233" spans="24:26" ht="17.25" customHeight="1">
      <c r="X233" s="203"/>
      <c r="Z233" s="203"/>
    </row>
    <row r="234" spans="24:26" ht="17.25" customHeight="1">
      <c r="X234" s="203"/>
      <c r="Z234" s="203"/>
    </row>
    <row r="235" spans="24:26" ht="17.25" customHeight="1">
      <c r="X235" s="203"/>
      <c r="Z235" s="203"/>
    </row>
    <row r="236" spans="24:26" ht="17.25" customHeight="1">
      <c r="X236" s="203"/>
      <c r="Z236" s="203"/>
    </row>
    <row r="237" spans="24:26" ht="17.25" customHeight="1">
      <c r="X237" s="203"/>
      <c r="Z237" s="203"/>
    </row>
    <row r="238" spans="24:26" ht="17.25" customHeight="1">
      <c r="X238" s="203"/>
      <c r="Z238" s="203"/>
    </row>
    <row r="239" spans="24:26" ht="17.25" customHeight="1">
      <c r="X239" s="203"/>
      <c r="Z239" s="203"/>
    </row>
    <row r="240" spans="24:26" ht="17.25" customHeight="1">
      <c r="X240" s="203"/>
      <c r="Z240" s="203"/>
    </row>
    <row r="241" spans="24:26" ht="17.25" customHeight="1">
      <c r="X241" s="203"/>
      <c r="Z241" s="203"/>
    </row>
    <row r="242" spans="24:26" ht="17.25" customHeight="1">
      <c r="X242" s="203"/>
      <c r="Z242" s="203"/>
    </row>
    <row r="243" spans="24:26" ht="17.25" customHeight="1">
      <c r="X243" s="203"/>
      <c r="Z243" s="203"/>
    </row>
    <row r="244" spans="24:26" ht="17.25" customHeight="1">
      <c r="X244" s="203"/>
      <c r="Z244" s="203"/>
    </row>
    <row r="245" spans="24:26" ht="17.25" customHeight="1">
      <c r="X245" s="203"/>
      <c r="Z245" s="203"/>
    </row>
    <row r="246" spans="24:26" ht="17.25" customHeight="1">
      <c r="X246" s="203"/>
      <c r="Z246" s="203"/>
    </row>
    <row r="247" spans="24:26" ht="17.25" customHeight="1">
      <c r="X247" s="203"/>
      <c r="Z247" s="203"/>
    </row>
    <row r="248" spans="24:26" ht="17.25" customHeight="1">
      <c r="X248" s="203"/>
      <c r="Z248" s="203"/>
    </row>
    <row r="249" spans="24:26" ht="17.25" customHeight="1">
      <c r="X249" s="203"/>
      <c r="Z249" s="203"/>
    </row>
    <row r="250" spans="24:26" ht="17.25" customHeight="1">
      <c r="X250" s="203"/>
      <c r="Z250" s="203"/>
    </row>
    <row r="251" spans="24:26" ht="17.25" customHeight="1">
      <c r="X251" s="203"/>
      <c r="Z251" s="203"/>
    </row>
    <row r="252" spans="24:26" ht="17.25" customHeight="1">
      <c r="X252" s="203"/>
      <c r="Z252" s="203"/>
    </row>
    <row r="253" spans="24:26" ht="17.25" customHeight="1">
      <c r="X253" s="203"/>
      <c r="Z253" s="203"/>
    </row>
    <row r="254" spans="24:26" ht="17.25" customHeight="1">
      <c r="X254" s="203"/>
      <c r="Z254" s="203"/>
    </row>
    <row r="255" spans="24:26" ht="17.25" customHeight="1">
      <c r="X255" s="203"/>
      <c r="Z255" s="203"/>
    </row>
    <row r="256" spans="24:26" ht="17.25" customHeight="1">
      <c r="X256" s="203"/>
      <c r="Z256" s="203"/>
    </row>
    <row r="257" spans="24:26" ht="17.25" customHeight="1">
      <c r="X257" s="203"/>
      <c r="Z257" s="203"/>
    </row>
    <row r="258" spans="24:26" ht="17.25" customHeight="1">
      <c r="X258" s="203"/>
      <c r="Z258" s="203"/>
    </row>
    <row r="259" spans="24:26" ht="17.25" customHeight="1">
      <c r="X259" s="203"/>
      <c r="Z259" s="203"/>
    </row>
    <row r="260" spans="24:26" ht="17.25" customHeight="1">
      <c r="X260" s="203"/>
      <c r="Z260" s="203"/>
    </row>
    <row r="261" spans="24:26" ht="17.25" customHeight="1">
      <c r="X261" s="203"/>
      <c r="Z261" s="203"/>
    </row>
    <row r="262" spans="24:26" ht="17.25" customHeight="1">
      <c r="X262" s="203"/>
      <c r="Z262" s="203"/>
    </row>
    <row r="263" spans="24:26" ht="17.25" customHeight="1">
      <c r="X263" s="203"/>
      <c r="Z263" s="203"/>
    </row>
    <row r="264" spans="24:26" ht="17.25" customHeight="1">
      <c r="X264" s="203"/>
      <c r="Z264" s="203"/>
    </row>
    <row r="265" spans="24:26" ht="17.25" customHeight="1">
      <c r="X265" s="203"/>
      <c r="Z265" s="203"/>
    </row>
    <row r="266" spans="24:26" ht="17.25" customHeight="1">
      <c r="X266" s="203"/>
      <c r="Z266" s="203"/>
    </row>
    <row r="267" spans="24:26" ht="17.25" customHeight="1">
      <c r="X267" s="203"/>
      <c r="Z267" s="203"/>
    </row>
    <row r="268" spans="24:26" ht="17.25" customHeight="1">
      <c r="X268" s="203"/>
      <c r="Z268" s="203"/>
    </row>
    <row r="269" spans="24:26" ht="17.25" customHeight="1">
      <c r="X269" s="203"/>
      <c r="Z269" s="203"/>
    </row>
    <row r="270" spans="24:26" ht="17.25" customHeight="1">
      <c r="X270" s="203"/>
      <c r="Z270" s="203"/>
    </row>
    <row r="271" spans="24:26" ht="17.25" customHeight="1">
      <c r="X271" s="203"/>
      <c r="Z271" s="203"/>
    </row>
    <row r="272" spans="24:26" ht="17.25" customHeight="1">
      <c r="X272" s="203"/>
      <c r="Z272" s="203"/>
    </row>
    <row r="273" spans="24:26" ht="17.25" customHeight="1">
      <c r="X273" s="203"/>
      <c r="Z273" s="203"/>
    </row>
    <row r="274" spans="24:26" ht="17.25" customHeight="1">
      <c r="X274" s="203"/>
      <c r="Z274" s="203"/>
    </row>
    <row r="275" spans="24:26" ht="17.25" customHeight="1">
      <c r="X275" s="203"/>
      <c r="Z275" s="203"/>
    </row>
    <row r="276" spans="24:26" ht="17.25" customHeight="1">
      <c r="X276" s="203"/>
      <c r="Z276" s="203"/>
    </row>
    <row r="277" spans="24:26" ht="17.25" customHeight="1">
      <c r="X277" s="203"/>
      <c r="Z277" s="203"/>
    </row>
    <row r="278" spans="24:26" ht="17.25" customHeight="1">
      <c r="X278" s="203"/>
      <c r="Z278" s="203"/>
    </row>
    <row r="279" spans="24:26" ht="17.25" customHeight="1">
      <c r="X279" s="203"/>
      <c r="Z279" s="203"/>
    </row>
    <row r="280" spans="24:26" ht="17.25" customHeight="1">
      <c r="X280" s="203"/>
      <c r="Z280" s="203"/>
    </row>
    <row r="281" spans="24:26" ht="17.25" customHeight="1">
      <c r="X281" s="203"/>
      <c r="Z281" s="203"/>
    </row>
    <row r="282" spans="24:26" ht="17.25" customHeight="1">
      <c r="X282" s="203"/>
      <c r="Z282" s="203"/>
    </row>
    <row r="283" spans="24:26" ht="17.25" customHeight="1">
      <c r="X283" s="203"/>
      <c r="Z283" s="203"/>
    </row>
    <row r="284" spans="24:26" ht="17.25" customHeight="1">
      <c r="X284" s="203"/>
      <c r="Z284" s="203"/>
    </row>
    <row r="285" spans="24:26" ht="17.25" customHeight="1">
      <c r="X285" s="203"/>
      <c r="Z285" s="203"/>
    </row>
    <row r="286" spans="24:26" ht="17.25" customHeight="1">
      <c r="X286" s="203"/>
      <c r="Z286" s="203"/>
    </row>
    <row r="287" spans="24:26" ht="17.25" customHeight="1">
      <c r="X287" s="203"/>
      <c r="Z287" s="203"/>
    </row>
    <row r="288" spans="24:26" ht="17.25" customHeight="1">
      <c r="X288" s="203"/>
      <c r="Z288" s="203"/>
    </row>
    <row r="289" spans="24:26" ht="17.25" customHeight="1">
      <c r="X289" s="203"/>
      <c r="Z289" s="203"/>
    </row>
    <row r="290" spans="24:26" ht="17.25" customHeight="1">
      <c r="X290" s="203"/>
      <c r="Z290" s="203"/>
    </row>
    <row r="291" spans="24:26" ht="17.25" customHeight="1">
      <c r="X291" s="203"/>
      <c r="Z291" s="203"/>
    </row>
    <row r="292" spans="24:26" ht="17.25" customHeight="1">
      <c r="X292" s="203"/>
      <c r="Z292" s="203"/>
    </row>
    <row r="293" spans="24:26" ht="17.25" customHeight="1">
      <c r="X293" s="203"/>
      <c r="Z293" s="203"/>
    </row>
    <row r="294" spans="24:26" ht="17.25" customHeight="1">
      <c r="X294" s="203"/>
      <c r="Z294" s="203"/>
    </row>
    <row r="295" spans="24:26" ht="17.25" customHeight="1">
      <c r="X295" s="203"/>
      <c r="Z295" s="203"/>
    </row>
    <row r="296" spans="24:26" ht="17.25" customHeight="1">
      <c r="X296" s="203"/>
      <c r="Z296" s="203"/>
    </row>
    <row r="297" spans="24:26" ht="17.25" customHeight="1">
      <c r="X297" s="203"/>
      <c r="Z297" s="203"/>
    </row>
    <row r="298" spans="24:26" ht="17.25" customHeight="1">
      <c r="X298" s="203"/>
      <c r="Z298" s="203"/>
    </row>
    <row r="299" spans="24:26" ht="17.25" customHeight="1">
      <c r="X299" s="203"/>
      <c r="Z299" s="203"/>
    </row>
    <row r="300" spans="24:26" ht="17.25" customHeight="1">
      <c r="X300" s="203"/>
      <c r="Z300" s="203"/>
    </row>
    <row r="301" spans="24:26" ht="17.25" customHeight="1">
      <c r="X301" s="203"/>
      <c r="Z301" s="203"/>
    </row>
    <row r="302" spans="24:26" ht="17.25" customHeight="1">
      <c r="X302" s="203"/>
      <c r="Z302" s="203"/>
    </row>
    <row r="303" spans="24:26" ht="17.25" customHeight="1">
      <c r="X303" s="203"/>
      <c r="Z303" s="203"/>
    </row>
    <row r="304" spans="24:26" ht="17.25" customHeight="1">
      <c r="X304" s="203"/>
      <c r="Z304" s="203"/>
    </row>
    <row r="305" spans="24:26" ht="17.25" customHeight="1">
      <c r="X305" s="203"/>
      <c r="Z305" s="203"/>
    </row>
    <row r="306" spans="24:26" ht="17.25" customHeight="1">
      <c r="X306" s="203"/>
      <c r="Z306" s="203"/>
    </row>
    <row r="307" spans="24:26" ht="17.25" customHeight="1">
      <c r="X307" s="203"/>
      <c r="Z307" s="203"/>
    </row>
    <row r="308" spans="24:26" ht="17.25" customHeight="1">
      <c r="X308" s="203"/>
      <c r="Z308" s="203"/>
    </row>
    <row r="309" spans="24:26" ht="17.25" customHeight="1">
      <c r="X309" s="203"/>
      <c r="Z309" s="203"/>
    </row>
    <row r="310" spans="24:26" ht="17.25" customHeight="1">
      <c r="X310" s="203"/>
      <c r="Z310" s="203"/>
    </row>
    <row r="311" spans="24:26" ht="17.25" customHeight="1">
      <c r="X311" s="203"/>
      <c r="Z311" s="203"/>
    </row>
    <row r="312" spans="24:26" ht="17.25" customHeight="1">
      <c r="X312" s="203"/>
      <c r="Z312" s="203"/>
    </row>
    <row r="313" spans="24:26" ht="17.25" customHeight="1">
      <c r="X313" s="203"/>
      <c r="Z313" s="203"/>
    </row>
    <row r="314" spans="24:26" ht="17.25" customHeight="1">
      <c r="X314" s="203"/>
      <c r="Z314" s="203"/>
    </row>
    <row r="315" spans="24:26" ht="17.25" customHeight="1">
      <c r="X315" s="203"/>
      <c r="Z315" s="203"/>
    </row>
    <row r="316" spans="24:26" ht="17.25" customHeight="1">
      <c r="X316" s="203"/>
      <c r="Z316" s="203"/>
    </row>
    <row r="317" spans="24:26" ht="17.25" customHeight="1">
      <c r="X317" s="203"/>
      <c r="Z317" s="203"/>
    </row>
    <row r="318" spans="24:26" ht="17.25" customHeight="1">
      <c r="X318" s="203"/>
      <c r="Z318" s="203"/>
    </row>
    <row r="319" spans="24:26" ht="17.25" customHeight="1">
      <c r="X319" s="203"/>
      <c r="Z319" s="203"/>
    </row>
    <row r="320" spans="24:26" ht="17.25" customHeight="1">
      <c r="X320" s="203"/>
      <c r="Z320" s="203"/>
    </row>
    <row r="321" spans="24:26" ht="17.25" customHeight="1">
      <c r="X321" s="203"/>
      <c r="Z321" s="203"/>
    </row>
    <row r="322" spans="24:26" ht="17.25" customHeight="1">
      <c r="X322" s="203"/>
      <c r="Z322" s="203"/>
    </row>
    <row r="323" spans="24:26" ht="17.25" customHeight="1">
      <c r="X323" s="203"/>
      <c r="Z323" s="203"/>
    </row>
    <row r="324" spans="24:26" ht="17.25" customHeight="1">
      <c r="X324" s="203"/>
      <c r="Z324" s="203"/>
    </row>
    <row r="325" spans="24:26" ht="17.25" customHeight="1">
      <c r="X325" s="203"/>
      <c r="Z325" s="203"/>
    </row>
    <row r="326" spans="24:26" ht="17.25" customHeight="1">
      <c r="X326" s="203"/>
      <c r="Z326" s="203"/>
    </row>
    <row r="327" spans="24:26" ht="17.25" customHeight="1">
      <c r="X327" s="203"/>
      <c r="Z327" s="203"/>
    </row>
    <row r="328" spans="24:26" ht="17.25" customHeight="1">
      <c r="X328" s="203"/>
      <c r="Z328" s="203"/>
    </row>
    <row r="329" spans="24:26" ht="17.25" customHeight="1">
      <c r="X329" s="203"/>
      <c r="Z329" s="203"/>
    </row>
    <row r="330" spans="24:26" ht="17.25" customHeight="1">
      <c r="X330" s="203"/>
      <c r="Z330" s="203"/>
    </row>
    <row r="331" spans="24:26" ht="17.25" customHeight="1">
      <c r="X331" s="203"/>
      <c r="Z331" s="203"/>
    </row>
    <row r="332" spans="24:26" ht="17.25" customHeight="1">
      <c r="X332" s="203"/>
      <c r="Z332" s="203"/>
    </row>
    <row r="333" spans="24:26" ht="17.25" customHeight="1">
      <c r="X333" s="203"/>
      <c r="Z333" s="203"/>
    </row>
    <row r="334" spans="24:26" ht="17.25" customHeight="1">
      <c r="X334" s="203"/>
      <c r="Z334" s="203"/>
    </row>
    <row r="335" spans="24:26" ht="17.25" customHeight="1">
      <c r="X335" s="203"/>
      <c r="Z335" s="203"/>
    </row>
    <row r="336" spans="24:26" ht="17.25" customHeight="1">
      <c r="X336" s="203"/>
      <c r="Z336" s="203"/>
    </row>
    <row r="337" spans="24:26" ht="17.25" customHeight="1">
      <c r="X337" s="203"/>
      <c r="Z337" s="203"/>
    </row>
    <row r="338" spans="24:26" ht="17.25" customHeight="1">
      <c r="X338" s="203"/>
      <c r="Z338" s="203"/>
    </row>
    <row r="339" spans="24:26" ht="17.25" customHeight="1">
      <c r="X339" s="203"/>
      <c r="Z339" s="203"/>
    </row>
    <row r="340" spans="24:26" ht="17.25" customHeight="1">
      <c r="X340" s="203"/>
      <c r="Z340" s="203"/>
    </row>
    <row r="341" spans="24:26" ht="17.25" customHeight="1">
      <c r="X341" s="203"/>
      <c r="Z341" s="203"/>
    </row>
    <row r="342" spans="24:26" ht="17.25" customHeight="1">
      <c r="X342" s="203"/>
      <c r="Z342" s="203"/>
    </row>
    <row r="343" spans="24:26" ht="17.25" customHeight="1">
      <c r="X343" s="203"/>
      <c r="Z343" s="203"/>
    </row>
    <row r="344" spans="24:26" ht="17.25" customHeight="1">
      <c r="X344" s="203"/>
      <c r="Z344" s="203"/>
    </row>
    <row r="345" spans="24:26" ht="17.25" customHeight="1">
      <c r="X345" s="203"/>
      <c r="Z345" s="203"/>
    </row>
    <row r="346" spans="24:26" ht="17.25" customHeight="1">
      <c r="X346" s="203"/>
      <c r="Z346" s="203"/>
    </row>
    <row r="347" spans="24:26" ht="17.25" customHeight="1">
      <c r="X347" s="203"/>
      <c r="Z347" s="203"/>
    </row>
    <row r="348" spans="24:26" ht="17.25" customHeight="1">
      <c r="X348" s="203"/>
      <c r="Z348" s="203"/>
    </row>
    <row r="349" spans="24:26" ht="17.25" customHeight="1">
      <c r="X349" s="203"/>
      <c r="Z349" s="203"/>
    </row>
    <row r="350" spans="24:26" ht="17.25" customHeight="1">
      <c r="X350" s="203"/>
      <c r="Z350" s="203"/>
    </row>
    <row r="351" spans="24:26" ht="17.25" customHeight="1">
      <c r="X351" s="203"/>
      <c r="Z351" s="203"/>
    </row>
    <row r="352" spans="24:26" ht="17.25" customHeight="1">
      <c r="X352" s="203"/>
      <c r="Z352" s="203"/>
    </row>
    <row r="353" spans="24:26" ht="17.25" customHeight="1">
      <c r="X353" s="203"/>
      <c r="Z353" s="203"/>
    </row>
    <row r="354" spans="24:26" ht="17.25" customHeight="1">
      <c r="X354" s="203"/>
      <c r="Z354" s="203"/>
    </row>
    <row r="355" spans="24:26" ht="17.25" customHeight="1">
      <c r="X355" s="203"/>
      <c r="Z355" s="203"/>
    </row>
    <row r="356" spans="24:26" ht="17.25" customHeight="1">
      <c r="X356" s="203"/>
      <c r="Z356" s="203"/>
    </row>
    <row r="357" spans="24:26" ht="17.25" customHeight="1">
      <c r="X357" s="203"/>
      <c r="Z357" s="203"/>
    </row>
    <row r="358" spans="24:26" ht="17.25" customHeight="1">
      <c r="X358" s="203"/>
      <c r="Z358" s="203"/>
    </row>
    <row r="359" spans="24:26" ht="17.25" customHeight="1">
      <c r="X359" s="203"/>
      <c r="Z359" s="203"/>
    </row>
    <row r="360" spans="24:26" ht="17.25" customHeight="1">
      <c r="X360" s="203"/>
      <c r="Z360" s="203"/>
    </row>
    <row r="361" spans="24:26" ht="17.25" customHeight="1">
      <c r="X361" s="203"/>
      <c r="Z361" s="203"/>
    </row>
    <row r="362" spans="24:26" ht="17.25" customHeight="1">
      <c r="X362" s="203"/>
      <c r="Z362" s="203"/>
    </row>
    <row r="363" spans="24:26" ht="17.25" customHeight="1">
      <c r="X363" s="203"/>
      <c r="Z363" s="203"/>
    </row>
    <row r="364" spans="24:26" ht="17.25" customHeight="1">
      <c r="X364" s="203"/>
      <c r="Z364" s="203"/>
    </row>
    <row r="365" spans="24:26" ht="17.25" customHeight="1">
      <c r="X365" s="203"/>
      <c r="Z365" s="203"/>
    </row>
    <row r="366" spans="24:26" ht="17.25" customHeight="1">
      <c r="X366" s="203"/>
      <c r="Z366" s="203"/>
    </row>
    <row r="367" spans="24:26" ht="17.25" customHeight="1">
      <c r="X367" s="203"/>
      <c r="Z367" s="203"/>
    </row>
    <row r="368" spans="24:26" ht="17.25" customHeight="1">
      <c r="X368" s="203"/>
      <c r="Z368" s="203"/>
    </row>
    <row r="369" spans="24:26" ht="17.25" customHeight="1">
      <c r="X369" s="203"/>
      <c r="Z369" s="203"/>
    </row>
    <row r="370" spans="24:26" ht="17.25" customHeight="1">
      <c r="X370" s="203"/>
      <c r="Z370" s="203"/>
    </row>
    <row r="371" spans="24:26" ht="17.25" customHeight="1">
      <c r="X371" s="203"/>
      <c r="Z371" s="203"/>
    </row>
    <row r="372" spans="24:26" ht="17.25" customHeight="1">
      <c r="X372" s="203"/>
      <c r="Z372" s="203"/>
    </row>
    <row r="373" spans="24:26" ht="17.25" customHeight="1">
      <c r="X373" s="203"/>
      <c r="Z373" s="203"/>
    </row>
    <row r="374" spans="24:26" ht="17.25" customHeight="1">
      <c r="X374" s="203"/>
      <c r="Z374" s="203"/>
    </row>
    <row r="375" spans="24:26" ht="17.25" customHeight="1">
      <c r="X375" s="203"/>
      <c r="Z375" s="203"/>
    </row>
    <row r="376" spans="24:26" ht="17.25" customHeight="1">
      <c r="X376" s="203"/>
      <c r="Z376" s="203"/>
    </row>
    <row r="377" spans="24:26" ht="17.25" customHeight="1">
      <c r="X377" s="203"/>
      <c r="Z377" s="203"/>
    </row>
    <row r="378" spans="24:26" ht="17.25" customHeight="1">
      <c r="X378" s="203"/>
      <c r="Z378" s="203"/>
    </row>
    <row r="379" spans="24:26" ht="17.25" customHeight="1">
      <c r="X379" s="203"/>
      <c r="Z379" s="203"/>
    </row>
    <row r="380" spans="24:26" ht="17.25" customHeight="1">
      <c r="X380" s="203"/>
      <c r="Z380" s="203"/>
    </row>
    <row r="381" spans="24:26" ht="17.25" customHeight="1">
      <c r="X381" s="203"/>
      <c r="Z381" s="203"/>
    </row>
    <row r="382" spans="24:26" ht="17.25" customHeight="1">
      <c r="X382" s="203"/>
      <c r="Z382" s="203"/>
    </row>
    <row r="383" spans="24:26" ht="17.25" customHeight="1">
      <c r="X383" s="203"/>
      <c r="Z383" s="203"/>
    </row>
    <row r="384" spans="24:26" ht="17.25" customHeight="1">
      <c r="X384" s="203"/>
      <c r="Z384" s="203"/>
    </row>
    <row r="385" spans="24:26" ht="17.25" customHeight="1">
      <c r="X385" s="203"/>
      <c r="Z385" s="203"/>
    </row>
    <row r="386" spans="24:26" ht="17.25" customHeight="1">
      <c r="X386" s="203"/>
      <c r="Z386" s="203"/>
    </row>
    <row r="387" spans="24:26" ht="17.25" customHeight="1">
      <c r="X387" s="203"/>
      <c r="Z387" s="203"/>
    </row>
    <row r="388" spans="24:26" ht="17.25" customHeight="1">
      <c r="X388" s="203"/>
      <c r="Z388" s="203"/>
    </row>
    <row r="389" spans="24:26" ht="17.25" customHeight="1">
      <c r="X389" s="203"/>
      <c r="Z389" s="203"/>
    </row>
    <row r="390" spans="24:26" ht="17.25" customHeight="1">
      <c r="X390" s="203"/>
      <c r="Z390" s="203"/>
    </row>
    <row r="391" spans="24:26" ht="17.25" customHeight="1">
      <c r="X391" s="203"/>
      <c r="Z391" s="203"/>
    </row>
    <row r="392" spans="24:26" ht="17.25" customHeight="1">
      <c r="X392" s="203"/>
      <c r="Z392" s="203"/>
    </row>
    <row r="393" spans="24:26" ht="17.25" customHeight="1">
      <c r="X393" s="203"/>
      <c r="Z393" s="203"/>
    </row>
    <row r="394" spans="24:26" ht="17.25" customHeight="1">
      <c r="X394" s="203"/>
      <c r="Z394" s="203"/>
    </row>
    <row r="395" spans="24:26" ht="17.25" customHeight="1">
      <c r="X395" s="203"/>
      <c r="Z395" s="203"/>
    </row>
    <row r="396" spans="24:26" ht="17.25" customHeight="1">
      <c r="X396" s="203"/>
      <c r="Z396" s="203"/>
    </row>
    <row r="397" spans="24:26" ht="17.25" customHeight="1">
      <c r="X397" s="203"/>
      <c r="Z397" s="203"/>
    </row>
    <row r="398" spans="24:26" ht="17.25" customHeight="1">
      <c r="X398" s="203"/>
      <c r="Z398" s="203"/>
    </row>
    <row r="399" spans="24:26" ht="17.25" customHeight="1">
      <c r="X399" s="203"/>
      <c r="Z399" s="203"/>
    </row>
    <row r="400" spans="24:26" ht="17.25" customHeight="1">
      <c r="X400" s="203"/>
      <c r="Z400" s="203"/>
    </row>
    <row r="401" spans="24:26" ht="17.25" customHeight="1">
      <c r="X401" s="203"/>
      <c r="Z401" s="203"/>
    </row>
    <row r="402" spans="24:26" ht="17.25" customHeight="1">
      <c r="X402" s="203"/>
      <c r="Z402" s="203"/>
    </row>
    <row r="403" spans="24:26" ht="17.25" customHeight="1">
      <c r="X403" s="203"/>
      <c r="Z403" s="203"/>
    </row>
    <row r="404" spans="24:26" ht="17.25" customHeight="1">
      <c r="X404" s="203"/>
      <c r="Z404" s="203"/>
    </row>
    <row r="405" spans="24:26" ht="17.25" customHeight="1">
      <c r="X405" s="203"/>
      <c r="Z405" s="203"/>
    </row>
    <row r="406" spans="24:26" ht="17.25" customHeight="1">
      <c r="X406" s="203"/>
      <c r="Z406" s="203"/>
    </row>
    <row r="407" spans="24:26" ht="17.25" customHeight="1">
      <c r="X407" s="203"/>
      <c r="Z407" s="203"/>
    </row>
    <row r="408" spans="24:26" ht="17.25" customHeight="1">
      <c r="X408" s="203"/>
      <c r="Z408" s="203"/>
    </row>
    <row r="409" spans="24:26" ht="17.25" customHeight="1">
      <c r="X409" s="203"/>
      <c r="Z409" s="203"/>
    </row>
    <row r="410" spans="24:26" ht="17.25" customHeight="1">
      <c r="X410" s="203"/>
      <c r="Z410" s="203"/>
    </row>
    <row r="411" spans="24:26" ht="17.25" customHeight="1">
      <c r="X411" s="203"/>
      <c r="Z411" s="203"/>
    </row>
    <row r="412" spans="24:26" ht="17.25" customHeight="1">
      <c r="X412" s="203"/>
      <c r="Z412" s="203"/>
    </row>
    <row r="413" spans="24:26" ht="17.25" customHeight="1">
      <c r="X413" s="203"/>
      <c r="Z413" s="203"/>
    </row>
    <row r="414" spans="24:26" ht="17.25" customHeight="1">
      <c r="X414" s="203"/>
      <c r="Z414" s="203"/>
    </row>
    <row r="415" spans="24:26" ht="17.25" customHeight="1">
      <c r="X415" s="203"/>
      <c r="Z415" s="203"/>
    </row>
    <row r="416" spans="24:26" ht="17.25" customHeight="1">
      <c r="X416" s="203"/>
      <c r="Z416" s="203"/>
    </row>
    <row r="417" spans="24:26" ht="17.25" customHeight="1">
      <c r="X417" s="203"/>
      <c r="Z417" s="203"/>
    </row>
    <row r="418" spans="24:26" ht="17.25" customHeight="1">
      <c r="X418" s="203"/>
      <c r="Z418" s="203"/>
    </row>
    <row r="419" spans="24:26" ht="17.25" customHeight="1">
      <c r="X419" s="203"/>
      <c r="Z419" s="203"/>
    </row>
    <row r="420" spans="24:26" ht="17.25" customHeight="1">
      <c r="X420" s="203"/>
      <c r="Z420" s="203"/>
    </row>
    <row r="421" spans="24:26" ht="17.25" customHeight="1">
      <c r="X421" s="203"/>
      <c r="Z421" s="203"/>
    </row>
    <row r="422" spans="24:26" ht="17.25" customHeight="1">
      <c r="X422" s="203"/>
      <c r="Z422" s="203"/>
    </row>
    <row r="423" spans="24:26" ht="17.25" customHeight="1">
      <c r="X423" s="203"/>
      <c r="Z423" s="203"/>
    </row>
    <row r="424" spans="24:26" ht="17.25" customHeight="1">
      <c r="X424" s="203"/>
      <c r="Z424" s="203"/>
    </row>
    <row r="425" spans="24:26" ht="17.25" customHeight="1">
      <c r="X425" s="203"/>
      <c r="Z425" s="203"/>
    </row>
    <row r="426" spans="24:26" ht="17.25" customHeight="1">
      <c r="X426" s="203"/>
      <c r="Z426" s="203"/>
    </row>
    <row r="427" spans="24:26" ht="17.25" customHeight="1">
      <c r="X427" s="203"/>
      <c r="Z427" s="203"/>
    </row>
    <row r="428" spans="24:26" ht="17.25" customHeight="1">
      <c r="X428" s="203"/>
      <c r="Z428" s="203"/>
    </row>
    <row r="429" spans="24:26" ht="17.25" customHeight="1">
      <c r="X429" s="203"/>
      <c r="Z429" s="203"/>
    </row>
    <row r="430" spans="24:26" ht="17.25" customHeight="1">
      <c r="X430" s="203"/>
      <c r="Z430" s="203"/>
    </row>
    <row r="431" spans="24:26" ht="17.25" customHeight="1">
      <c r="X431" s="203"/>
      <c r="Z431" s="203"/>
    </row>
    <row r="432" spans="24:26" ht="17.25" customHeight="1">
      <c r="X432" s="203"/>
      <c r="Z432" s="203"/>
    </row>
    <row r="433" spans="24:26" ht="17.25" customHeight="1">
      <c r="X433" s="203"/>
      <c r="Z433" s="203"/>
    </row>
    <row r="434" spans="24:26" ht="17.25" customHeight="1">
      <c r="X434" s="203"/>
      <c r="Z434" s="203"/>
    </row>
    <row r="435" spans="24:26" ht="17.25" customHeight="1">
      <c r="X435" s="203"/>
      <c r="Z435" s="203"/>
    </row>
    <row r="436" spans="24:26" ht="17.25" customHeight="1">
      <c r="X436" s="203"/>
      <c r="Z436" s="203"/>
    </row>
    <row r="437" spans="24:26" ht="17.25" customHeight="1">
      <c r="X437" s="203"/>
      <c r="Z437" s="203"/>
    </row>
    <row r="438" spans="24:26" ht="17.25" customHeight="1">
      <c r="X438" s="203"/>
      <c r="Z438" s="203"/>
    </row>
    <row r="439" spans="24:26" ht="17.25" customHeight="1">
      <c r="X439" s="203"/>
      <c r="Z439" s="203"/>
    </row>
    <row r="440" spans="24:26" ht="17.25" customHeight="1">
      <c r="X440" s="203"/>
      <c r="Z440" s="203"/>
    </row>
    <row r="441" spans="24:26" ht="17.25" customHeight="1">
      <c r="X441" s="203"/>
      <c r="Z441" s="203"/>
    </row>
    <row r="442" spans="24:26" ht="17.25" customHeight="1">
      <c r="X442" s="203"/>
      <c r="Z442" s="203"/>
    </row>
    <row r="443" spans="24:26" ht="17.25" customHeight="1">
      <c r="X443" s="203"/>
      <c r="Z443" s="203"/>
    </row>
    <row r="444" spans="24:26" ht="17.25" customHeight="1">
      <c r="X444" s="203"/>
      <c r="Z444" s="203"/>
    </row>
    <row r="445" spans="24:26" ht="17.25" customHeight="1">
      <c r="X445" s="203"/>
      <c r="Z445" s="203"/>
    </row>
    <row r="446" spans="24:26" ht="17.25" customHeight="1">
      <c r="X446" s="203"/>
      <c r="Z446" s="203"/>
    </row>
    <row r="447" spans="24:26" ht="17.25" customHeight="1">
      <c r="X447" s="203"/>
      <c r="Z447" s="203"/>
    </row>
    <row r="448" spans="24:26" ht="17.25" customHeight="1">
      <c r="X448" s="203"/>
      <c r="Z448" s="203"/>
    </row>
    <row r="449" spans="24:26" ht="17.25" customHeight="1">
      <c r="X449" s="203"/>
      <c r="Z449" s="203"/>
    </row>
    <row r="450" spans="24:26" ht="17.25" customHeight="1">
      <c r="X450" s="203"/>
      <c r="Z450" s="203"/>
    </row>
    <row r="451" spans="24:26" ht="17.25" customHeight="1">
      <c r="X451" s="203"/>
      <c r="Z451" s="203"/>
    </row>
    <row r="452" spans="24:26" ht="17.25" customHeight="1">
      <c r="X452" s="203"/>
      <c r="Z452" s="203"/>
    </row>
    <row r="453" spans="24:26" ht="17.25" customHeight="1">
      <c r="X453" s="203"/>
      <c r="Z453" s="203"/>
    </row>
    <row r="454" spans="24:26" ht="17.25" customHeight="1">
      <c r="X454" s="203"/>
      <c r="Z454" s="203"/>
    </row>
    <row r="455" spans="24:26" ht="17.25" customHeight="1">
      <c r="X455" s="203"/>
      <c r="Z455" s="203"/>
    </row>
    <row r="456" spans="24:26" ht="17.25" customHeight="1">
      <c r="X456" s="203"/>
      <c r="Z456" s="203"/>
    </row>
    <row r="457" spans="24:26" ht="17.25" customHeight="1">
      <c r="X457" s="203"/>
      <c r="Z457" s="203"/>
    </row>
    <row r="458" spans="24:26" ht="17.25" customHeight="1">
      <c r="X458" s="203"/>
      <c r="Z458" s="203"/>
    </row>
    <row r="459" spans="24:26" ht="17.25" customHeight="1">
      <c r="X459" s="203"/>
      <c r="Z459" s="203"/>
    </row>
    <row r="460" spans="24:26" ht="17.25" customHeight="1">
      <c r="X460" s="203"/>
      <c r="Z460" s="203"/>
    </row>
    <row r="461" spans="24:26" ht="17.25" customHeight="1">
      <c r="X461" s="203"/>
      <c r="Z461" s="203"/>
    </row>
    <row r="462" spans="24:26" ht="17.25" customHeight="1">
      <c r="X462" s="203"/>
      <c r="Z462" s="203"/>
    </row>
    <row r="463" spans="24:26" ht="17.25" customHeight="1">
      <c r="X463" s="203"/>
      <c r="Z463" s="203"/>
    </row>
    <row r="464" spans="24:26" ht="17.25" customHeight="1">
      <c r="X464" s="203"/>
      <c r="Z464" s="203"/>
    </row>
    <row r="465" spans="24:26" ht="17.25" customHeight="1">
      <c r="X465" s="203"/>
      <c r="Z465" s="203"/>
    </row>
    <row r="466" spans="24:26" ht="17.25" customHeight="1">
      <c r="X466" s="203"/>
      <c r="Z466" s="203"/>
    </row>
    <row r="467" spans="24:26" ht="17.25" customHeight="1">
      <c r="X467" s="203"/>
      <c r="Z467" s="203"/>
    </row>
    <row r="468" spans="24:26" ht="17.25" customHeight="1">
      <c r="X468" s="203"/>
      <c r="Z468" s="203"/>
    </row>
    <row r="469" spans="24:26" ht="17.25" customHeight="1">
      <c r="X469" s="203"/>
      <c r="Z469" s="203"/>
    </row>
    <row r="470" spans="24:26" ht="17.25" customHeight="1">
      <c r="X470" s="203"/>
      <c r="Z470" s="203"/>
    </row>
    <row r="471" spans="24:26" ht="17.25" customHeight="1">
      <c r="X471" s="203"/>
      <c r="Z471" s="203"/>
    </row>
    <row r="472" spans="24:26" ht="17.25" customHeight="1">
      <c r="X472" s="203"/>
      <c r="Z472" s="203"/>
    </row>
    <row r="473" spans="24:26" ht="17.25" customHeight="1">
      <c r="X473" s="203"/>
      <c r="Z473" s="203"/>
    </row>
    <row r="474" spans="24:26" ht="17.25" customHeight="1">
      <c r="X474" s="203"/>
      <c r="Z474" s="203"/>
    </row>
    <row r="475" spans="24:26" ht="17.25" customHeight="1">
      <c r="X475" s="203"/>
      <c r="Z475" s="203"/>
    </row>
    <row r="476" spans="24:26" ht="17.25" customHeight="1">
      <c r="X476" s="203"/>
      <c r="Z476" s="203"/>
    </row>
    <row r="477" spans="24:26" ht="17.25" customHeight="1">
      <c r="X477" s="203"/>
      <c r="Z477" s="203"/>
    </row>
    <row r="478" spans="24:26" ht="17.25" customHeight="1">
      <c r="X478" s="203"/>
      <c r="Z478" s="203"/>
    </row>
    <row r="479" spans="24:26" ht="17.25" customHeight="1">
      <c r="X479" s="203"/>
      <c r="Z479" s="203"/>
    </row>
    <row r="480" spans="24:26" ht="17.25" customHeight="1">
      <c r="X480" s="203"/>
      <c r="Z480" s="203"/>
    </row>
    <row r="481" spans="24:26" ht="17.25" customHeight="1">
      <c r="X481" s="203"/>
      <c r="Z481" s="203"/>
    </row>
    <row r="482" spans="24:26" ht="17.25" customHeight="1">
      <c r="X482" s="203"/>
      <c r="Z482" s="203"/>
    </row>
    <row r="483" spans="24:26" ht="17.25" customHeight="1">
      <c r="X483" s="203"/>
      <c r="Z483" s="203"/>
    </row>
    <row r="484" spans="24:26" ht="17.25" customHeight="1">
      <c r="X484" s="203"/>
      <c r="Z484" s="203"/>
    </row>
    <row r="485" spans="24:26" ht="17.25" customHeight="1">
      <c r="X485" s="203"/>
      <c r="Z485" s="203"/>
    </row>
    <row r="486" spans="24:26" ht="17.25" customHeight="1">
      <c r="X486" s="203"/>
      <c r="Z486" s="203"/>
    </row>
    <row r="487" spans="24:26" ht="17.25" customHeight="1">
      <c r="X487" s="203"/>
      <c r="Z487" s="203"/>
    </row>
    <row r="488" spans="24:26" ht="17.25" customHeight="1">
      <c r="X488" s="203"/>
      <c r="Z488" s="203"/>
    </row>
    <row r="489" spans="24:26" ht="17.25" customHeight="1">
      <c r="X489" s="203"/>
      <c r="Z489" s="203"/>
    </row>
    <row r="490" spans="24:26" ht="17.25" customHeight="1">
      <c r="X490" s="203"/>
      <c r="Z490" s="203"/>
    </row>
    <row r="491" spans="24:26" ht="17.25" customHeight="1">
      <c r="X491" s="203"/>
      <c r="Z491" s="203"/>
    </row>
    <row r="492" spans="24:26" ht="17.25" customHeight="1">
      <c r="X492" s="203"/>
      <c r="Z492" s="203"/>
    </row>
    <row r="493" spans="24:26" ht="17.25" customHeight="1">
      <c r="X493" s="203"/>
      <c r="Z493" s="203"/>
    </row>
    <row r="494" spans="24:26" ht="17.25" customHeight="1">
      <c r="X494" s="203"/>
      <c r="Z494" s="203"/>
    </row>
    <row r="495" spans="24:26" ht="17.25" customHeight="1">
      <c r="X495" s="203"/>
      <c r="Z495" s="203"/>
    </row>
    <row r="496" spans="24:26" ht="17.25" customHeight="1">
      <c r="X496" s="203"/>
      <c r="Z496" s="203"/>
    </row>
    <row r="497" spans="24:26" ht="17.25" customHeight="1">
      <c r="X497" s="203"/>
      <c r="Z497" s="203"/>
    </row>
    <row r="498" spans="24:26" ht="17.25" customHeight="1">
      <c r="X498" s="203"/>
      <c r="Z498" s="203"/>
    </row>
    <row r="499" spans="24:26" ht="17.25" customHeight="1">
      <c r="X499" s="203"/>
      <c r="Z499" s="203"/>
    </row>
    <row r="500" spans="24:26" ht="17.25" customHeight="1">
      <c r="X500" s="203"/>
      <c r="Z500" s="203"/>
    </row>
    <row r="501" spans="24:26" ht="17.25" customHeight="1">
      <c r="X501" s="203"/>
      <c r="Z501" s="203"/>
    </row>
    <row r="502" spans="24:26" ht="17.25" customHeight="1">
      <c r="X502" s="203"/>
      <c r="Z502" s="203"/>
    </row>
    <row r="503" spans="24:26" ht="17.25" customHeight="1">
      <c r="X503" s="203"/>
      <c r="Z503" s="203"/>
    </row>
    <row r="504" spans="24:26" ht="17.25" customHeight="1">
      <c r="X504" s="203"/>
      <c r="Z504" s="203"/>
    </row>
    <row r="505" spans="24:26" ht="17.25" customHeight="1">
      <c r="X505" s="203"/>
      <c r="Z505" s="203"/>
    </row>
    <row r="506" spans="24:26" ht="17.25" customHeight="1">
      <c r="X506" s="203"/>
      <c r="Z506" s="203"/>
    </row>
    <row r="507" spans="24:26" ht="17.25" customHeight="1">
      <c r="X507" s="203"/>
      <c r="Z507" s="203"/>
    </row>
    <row r="508" spans="24:26" ht="17.25" customHeight="1">
      <c r="X508" s="203"/>
      <c r="Z508" s="203"/>
    </row>
    <row r="509" spans="24:26" ht="17.25" customHeight="1">
      <c r="X509" s="203"/>
      <c r="Z509" s="203"/>
    </row>
    <row r="510" spans="24:26" ht="17.25" customHeight="1">
      <c r="X510" s="203"/>
      <c r="Z510" s="203"/>
    </row>
    <row r="511" spans="24:26" ht="17.25" customHeight="1">
      <c r="X511" s="203"/>
      <c r="Z511" s="203"/>
    </row>
    <row r="512" spans="24:26" ht="17.25" customHeight="1">
      <c r="X512" s="203"/>
      <c r="Z512" s="203"/>
    </row>
    <row r="513" spans="24:26" ht="17.25" customHeight="1">
      <c r="X513" s="203"/>
      <c r="Z513" s="203"/>
    </row>
    <row r="514" spans="24:26" ht="17.25" customHeight="1">
      <c r="X514" s="203"/>
      <c r="Z514" s="203"/>
    </row>
    <row r="515" spans="24:26" ht="17.25" customHeight="1">
      <c r="X515" s="203"/>
      <c r="Z515" s="203"/>
    </row>
    <row r="516" spans="24:26" ht="17.25" customHeight="1">
      <c r="X516" s="203"/>
      <c r="Z516" s="203"/>
    </row>
    <row r="517" spans="24:26" ht="17.25" customHeight="1">
      <c r="X517" s="203"/>
      <c r="Z517" s="203"/>
    </row>
    <row r="518" spans="24:26" ht="17.25" customHeight="1">
      <c r="X518" s="203"/>
      <c r="Z518" s="203"/>
    </row>
    <row r="519" spans="24:26" ht="17.25" customHeight="1">
      <c r="X519" s="203"/>
      <c r="Z519" s="203"/>
    </row>
    <row r="520" spans="24:26" ht="17.25" customHeight="1">
      <c r="X520" s="203"/>
    </row>
    <row r="521" spans="24:26" ht="17.25" customHeight="1">
      <c r="X521" s="203"/>
    </row>
    <row r="522" spans="24:26" ht="17.25" customHeight="1">
      <c r="X522" s="203"/>
    </row>
    <row r="523" spans="24:26" ht="17.25" customHeight="1">
      <c r="X523" s="203"/>
    </row>
    <row r="524" spans="24:26" ht="17.25" customHeight="1">
      <c r="X524" s="203"/>
    </row>
    <row r="525" spans="24:26" ht="17.25" customHeight="1">
      <c r="X525" s="203"/>
    </row>
    <row r="526" spans="24:26" ht="17.25" customHeight="1">
      <c r="X526" s="203"/>
    </row>
    <row r="527" spans="24:26" ht="17.25" customHeight="1">
      <c r="X527" s="203"/>
    </row>
    <row r="528" spans="24:26" ht="17.25" customHeight="1">
      <c r="X528" s="203"/>
    </row>
    <row r="529" spans="24:24" ht="17.25" customHeight="1">
      <c r="X529" s="203"/>
    </row>
    <row r="530" spans="24:24" ht="17.25" customHeight="1">
      <c r="X530" s="203"/>
    </row>
    <row r="531" spans="24:24" ht="17.25" customHeight="1">
      <c r="X531" s="203"/>
    </row>
    <row r="532" spans="24:24" ht="17.25" customHeight="1">
      <c r="X532" s="203"/>
    </row>
    <row r="533" spans="24:24" ht="17.25" customHeight="1">
      <c r="X533" s="203"/>
    </row>
    <row r="534" spans="24:24" ht="17.25" customHeight="1">
      <c r="X534" s="203"/>
    </row>
    <row r="535" spans="24:24" ht="17.25" customHeight="1">
      <c r="X535" s="203"/>
    </row>
    <row r="536" spans="24:24" ht="17.25" customHeight="1">
      <c r="X536" s="203"/>
    </row>
    <row r="537" spans="24:24" ht="17.25" customHeight="1">
      <c r="X537" s="203"/>
    </row>
    <row r="538" spans="24:24" ht="17.25" customHeight="1">
      <c r="X538" s="203"/>
    </row>
    <row r="539" spans="24:24" ht="17.25" customHeight="1">
      <c r="X539" s="203"/>
    </row>
    <row r="540" spans="24:24" ht="17.25" customHeight="1">
      <c r="X540" s="203"/>
    </row>
    <row r="541" spans="24:24" ht="17.25" customHeight="1">
      <c r="X541" s="203"/>
    </row>
    <row r="542" spans="24:24" ht="17.25" customHeight="1">
      <c r="X542" s="203"/>
    </row>
    <row r="543" spans="24:24" ht="17.25" customHeight="1">
      <c r="X543" s="203"/>
    </row>
    <row r="544" spans="24:24" ht="17.25" customHeight="1">
      <c r="X544" s="203"/>
    </row>
    <row r="545" spans="24:24" ht="17.25" customHeight="1">
      <c r="X545" s="203"/>
    </row>
    <row r="546" spans="24:24" ht="17.25" customHeight="1">
      <c r="X546" s="203"/>
    </row>
    <row r="547" spans="24:24" ht="17.25" customHeight="1">
      <c r="X547" s="203"/>
    </row>
    <row r="548" spans="24:24" ht="17.25" customHeight="1">
      <c r="X548" s="203"/>
    </row>
    <row r="549" spans="24:24" ht="17.25" customHeight="1">
      <c r="X549" s="203"/>
    </row>
    <row r="550" spans="24:24" ht="17.25" customHeight="1">
      <c r="X550" s="203"/>
    </row>
    <row r="551" spans="24:24" ht="17.25" customHeight="1">
      <c r="X551" s="203"/>
    </row>
    <row r="552" spans="24:24" ht="17.25" customHeight="1">
      <c r="X552" s="203"/>
    </row>
    <row r="553" spans="24:24" ht="17.25" customHeight="1">
      <c r="X553" s="203"/>
    </row>
    <row r="554" spans="24:24" ht="17.25" customHeight="1">
      <c r="X554" s="203"/>
    </row>
    <row r="555" spans="24:24" ht="17.25" customHeight="1">
      <c r="X555" s="203"/>
    </row>
    <row r="556" spans="24:24" ht="17.25" customHeight="1">
      <c r="X556" s="203"/>
    </row>
    <row r="557" spans="24:24" ht="17.25" customHeight="1">
      <c r="X557" s="203"/>
    </row>
    <row r="558" spans="24:24" ht="17.25" customHeight="1">
      <c r="X558" s="203"/>
    </row>
    <row r="559" spans="24:24" ht="17.25" customHeight="1">
      <c r="X559" s="203"/>
    </row>
    <row r="560" spans="24:24" ht="17.25" customHeight="1">
      <c r="X560" s="203"/>
    </row>
    <row r="561" spans="24:24" ht="17.25" customHeight="1">
      <c r="X561" s="203"/>
    </row>
    <row r="562" spans="24:24" ht="17.25" customHeight="1">
      <c r="X562" s="203"/>
    </row>
    <row r="563" spans="24:24" ht="17.25" customHeight="1">
      <c r="X563" s="203"/>
    </row>
    <row r="564" spans="24:24" ht="17.25" customHeight="1">
      <c r="X564" s="203"/>
    </row>
    <row r="565" spans="24:24" ht="17.25" customHeight="1">
      <c r="X565" s="203"/>
    </row>
    <row r="566" spans="24:24" ht="17.25" customHeight="1">
      <c r="X566" s="203"/>
    </row>
    <row r="567" spans="24:24" ht="17.25" customHeight="1">
      <c r="X567" s="203"/>
    </row>
    <row r="568" spans="24:24" ht="17.25" customHeight="1">
      <c r="X568" s="203"/>
    </row>
    <row r="569" spans="24:24" ht="17.25" customHeight="1">
      <c r="X569" s="203"/>
    </row>
    <row r="570" spans="24:24" ht="17.25" customHeight="1">
      <c r="X570" s="203"/>
    </row>
    <row r="571" spans="24:24" ht="17.25" customHeight="1">
      <c r="X571" s="203"/>
    </row>
    <row r="572" spans="24:24" ht="17.25" customHeight="1">
      <c r="X572" s="203"/>
    </row>
    <row r="573" spans="24:24" ht="17.25" customHeight="1">
      <c r="X573" s="203"/>
    </row>
    <row r="574" spans="24:24" ht="17.25" customHeight="1">
      <c r="X574" s="203"/>
    </row>
    <row r="575" spans="24:24" ht="17.25" customHeight="1">
      <c r="X575" s="203"/>
    </row>
    <row r="576" spans="24:24" ht="17.25" customHeight="1">
      <c r="X576" s="203"/>
    </row>
    <row r="577" spans="24:24" ht="17.25" customHeight="1">
      <c r="X577" s="203"/>
    </row>
    <row r="578" spans="24:24" ht="17.25" customHeight="1">
      <c r="X578" s="203"/>
    </row>
    <row r="579" spans="24:24" ht="17.25" customHeight="1">
      <c r="X579" s="203"/>
    </row>
    <row r="580" spans="24:24" ht="17.25" customHeight="1">
      <c r="X580" s="203"/>
    </row>
    <row r="581" spans="24:24" ht="17.25" customHeight="1">
      <c r="X581" s="203"/>
    </row>
    <row r="582" spans="24:24" ht="17.25" customHeight="1">
      <c r="X582" s="203"/>
    </row>
    <row r="583" spans="24:24" ht="17.25" customHeight="1">
      <c r="X583" s="203"/>
    </row>
    <row r="584" spans="24:24" ht="17.25" customHeight="1">
      <c r="X584" s="203"/>
    </row>
    <row r="585" spans="24:24" ht="17.25" customHeight="1">
      <c r="X585" s="203"/>
    </row>
    <row r="586" spans="24:24" ht="17.25" customHeight="1">
      <c r="X586" s="203"/>
    </row>
    <row r="587" spans="24:24" ht="17.25" customHeight="1">
      <c r="X587" s="203"/>
    </row>
    <row r="588" spans="24:24" ht="17.25" customHeight="1">
      <c r="X588" s="203"/>
    </row>
    <row r="589" spans="24:24" ht="17.25" customHeight="1">
      <c r="X589" s="203"/>
    </row>
    <row r="590" spans="24:24" ht="17.25" customHeight="1">
      <c r="X590" s="203"/>
    </row>
    <row r="591" spans="24:24" ht="17.25" customHeight="1">
      <c r="X591" s="203"/>
    </row>
    <row r="592" spans="24:24" ht="17.25" customHeight="1">
      <c r="X592" s="203"/>
    </row>
    <row r="593" spans="24:24" ht="17.25" customHeight="1">
      <c r="X593" s="203"/>
    </row>
    <row r="594" spans="24:24" ht="17.25" customHeight="1">
      <c r="X594" s="203"/>
    </row>
    <row r="595" spans="24:24" ht="17.25" customHeight="1">
      <c r="X595" s="203"/>
    </row>
    <row r="596" spans="24:24" ht="17.25" customHeight="1">
      <c r="X596" s="203"/>
    </row>
    <row r="597" spans="24:24" ht="17.25" customHeight="1">
      <c r="X597" s="203"/>
    </row>
    <row r="598" spans="24:24" ht="17.25" customHeight="1">
      <c r="X598" s="203"/>
    </row>
    <row r="599" spans="24:24" ht="17.25" customHeight="1">
      <c r="X599" s="203"/>
    </row>
    <row r="600" spans="24:24" ht="17.25" customHeight="1">
      <c r="X600" s="203"/>
    </row>
    <row r="601" spans="24:24" ht="17.25" customHeight="1">
      <c r="X601" s="203"/>
    </row>
    <row r="602" spans="24:24" ht="17.25" customHeight="1">
      <c r="X602" s="203"/>
    </row>
    <row r="603" spans="24:24" ht="17.25" customHeight="1">
      <c r="X603" s="203"/>
    </row>
    <row r="604" spans="24:24" ht="17.25" customHeight="1">
      <c r="X604" s="203"/>
    </row>
    <row r="605" spans="24:24" ht="17.25" customHeight="1">
      <c r="X605" s="203"/>
    </row>
    <row r="606" spans="24:24" ht="17.25" customHeight="1">
      <c r="X606" s="203"/>
    </row>
    <row r="607" spans="24:24" ht="17.25" customHeight="1">
      <c r="X607" s="203"/>
    </row>
    <row r="608" spans="24:24" ht="17.25" customHeight="1">
      <c r="X608" s="203"/>
    </row>
    <row r="609" spans="24:24" ht="17.25" customHeight="1">
      <c r="X609" s="203"/>
    </row>
    <row r="610" spans="24:24" ht="17.25" customHeight="1">
      <c r="X610" s="203"/>
    </row>
    <row r="611" spans="24:24" ht="17.25" customHeight="1">
      <c r="X611" s="203"/>
    </row>
    <row r="612" spans="24:24" ht="17.25" customHeight="1">
      <c r="X612" s="203"/>
    </row>
    <row r="613" spans="24:24" ht="17.25" customHeight="1">
      <c r="X613" s="203"/>
    </row>
    <row r="614" spans="24:24" ht="17.25" customHeight="1">
      <c r="X614" s="203"/>
    </row>
    <row r="615" spans="24:24" ht="17.25" customHeight="1">
      <c r="X615" s="203"/>
    </row>
    <row r="616" spans="24:24" ht="17.25" customHeight="1">
      <c r="X616" s="203"/>
    </row>
    <row r="617" spans="24:24" ht="17.25" customHeight="1">
      <c r="X617" s="203"/>
    </row>
    <row r="618" spans="24:24" ht="17.25" customHeight="1">
      <c r="X618" s="203"/>
    </row>
    <row r="619" spans="24:24" ht="17.25" customHeight="1">
      <c r="X619" s="203"/>
    </row>
    <row r="620" spans="24:24" ht="17.25" customHeight="1">
      <c r="X620" s="203"/>
    </row>
    <row r="621" spans="24:24" ht="17.25" customHeight="1">
      <c r="X621" s="203"/>
    </row>
    <row r="622" spans="24:24" ht="17.25" customHeight="1">
      <c r="X622" s="203"/>
    </row>
    <row r="623" spans="24:24" ht="17.25" customHeight="1">
      <c r="X623" s="203"/>
    </row>
    <row r="624" spans="24:24" ht="17.25" customHeight="1">
      <c r="X624" s="203"/>
    </row>
    <row r="625" spans="24:24" ht="17.25" customHeight="1">
      <c r="X625" s="203"/>
    </row>
    <row r="626" spans="24:24" ht="17.25" customHeight="1">
      <c r="X626" s="203"/>
    </row>
    <row r="627" spans="24:24" ht="17.25" customHeight="1">
      <c r="X627" s="203"/>
    </row>
    <row r="628" spans="24:24" ht="17.25" customHeight="1">
      <c r="X628" s="203"/>
    </row>
    <row r="629" spans="24:24" ht="17.25" customHeight="1">
      <c r="X629" s="203"/>
    </row>
    <row r="630" spans="24:24" ht="17.25" customHeight="1">
      <c r="X630" s="203"/>
    </row>
    <row r="631" spans="24:24" ht="17.25" customHeight="1">
      <c r="X631" s="203"/>
    </row>
    <row r="632" spans="24:24" ht="17.25" customHeight="1">
      <c r="X632" s="203"/>
    </row>
    <row r="633" spans="24:24" ht="17.25" customHeight="1">
      <c r="X633" s="203"/>
    </row>
    <row r="634" spans="24:24" ht="17.25" customHeight="1">
      <c r="X634" s="203"/>
    </row>
    <row r="635" spans="24:24" ht="17.25" customHeight="1">
      <c r="X635" s="203"/>
    </row>
    <row r="636" spans="24:24" ht="17.25" customHeight="1">
      <c r="X636" s="203"/>
    </row>
    <row r="637" spans="24:24" ht="17.25" customHeight="1">
      <c r="X637" s="203"/>
    </row>
    <row r="638" spans="24:24" ht="17.25" customHeight="1">
      <c r="X638" s="203"/>
    </row>
    <row r="639" spans="24:24" ht="17.25" customHeight="1">
      <c r="X639" s="203"/>
    </row>
    <row r="640" spans="24:24" ht="17.25" customHeight="1">
      <c r="X640" s="203"/>
    </row>
    <row r="641" spans="24:24" ht="17.25" customHeight="1">
      <c r="X641" s="203"/>
    </row>
    <row r="642" spans="24:24" ht="17.25" customHeight="1">
      <c r="X642" s="203"/>
    </row>
    <row r="643" spans="24:24" ht="17.25" customHeight="1">
      <c r="X643" s="203"/>
    </row>
    <row r="644" spans="24:24" ht="17.25" customHeight="1">
      <c r="X644" s="203"/>
    </row>
    <row r="645" spans="24:24" ht="17.25" customHeight="1">
      <c r="X645" s="203"/>
    </row>
    <row r="646" spans="24:24" ht="17.25" customHeight="1">
      <c r="X646" s="203"/>
    </row>
    <row r="647" spans="24:24" ht="17.25" customHeight="1">
      <c r="X647" s="203"/>
    </row>
    <row r="648" spans="24:24" ht="17.25" customHeight="1">
      <c r="X648" s="203"/>
    </row>
    <row r="649" spans="24:24" ht="17.25" customHeight="1">
      <c r="X649" s="203"/>
    </row>
    <row r="650" spans="24:24" ht="17.25" customHeight="1">
      <c r="X650" s="203"/>
    </row>
    <row r="651" spans="24:24" ht="17.25" customHeight="1">
      <c r="X651" s="203"/>
    </row>
    <row r="652" spans="24:24" ht="17.25" customHeight="1">
      <c r="X652" s="203"/>
    </row>
    <row r="653" spans="24:24" ht="17.25" customHeight="1">
      <c r="X653" s="203"/>
    </row>
    <row r="654" spans="24:24" ht="17.25" customHeight="1">
      <c r="X654" s="203"/>
    </row>
    <row r="655" spans="24:24" ht="17.25" customHeight="1">
      <c r="X655" s="203"/>
    </row>
    <row r="656" spans="24:24" ht="17.25" customHeight="1">
      <c r="X656" s="203"/>
    </row>
    <row r="657" spans="24:24" ht="17.25" customHeight="1">
      <c r="X657" s="203"/>
    </row>
    <row r="658" spans="24:24" ht="17.25" customHeight="1">
      <c r="X658" s="203"/>
    </row>
    <row r="659" spans="24:24" ht="17.25" customHeight="1">
      <c r="X659" s="203"/>
    </row>
    <row r="660" spans="24:24" ht="17.25" customHeight="1">
      <c r="X660" s="203"/>
    </row>
    <row r="661" spans="24:24" ht="17.25" customHeight="1">
      <c r="X661" s="203"/>
    </row>
    <row r="662" spans="24:24" ht="17.25" customHeight="1">
      <c r="X662" s="203"/>
    </row>
    <row r="663" spans="24:24" ht="17.25" customHeight="1">
      <c r="X663" s="203"/>
    </row>
    <row r="664" spans="24:24" ht="17.25" customHeight="1">
      <c r="X664" s="203"/>
    </row>
    <row r="665" spans="24:24" ht="17.25" customHeight="1">
      <c r="X665" s="203"/>
    </row>
    <row r="666" spans="24:24" ht="17.25" customHeight="1">
      <c r="X666" s="203"/>
    </row>
    <row r="667" spans="24:24" ht="17.25" customHeight="1">
      <c r="X667" s="203"/>
    </row>
    <row r="668" spans="24:24" ht="17.25" customHeight="1">
      <c r="X668" s="203"/>
    </row>
    <row r="669" spans="24:24" ht="17.25" customHeight="1">
      <c r="X669" s="203"/>
    </row>
    <row r="670" spans="24:24" ht="17.25" customHeight="1">
      <c r="X670" s="203"/>
    </row>
    <row r="671" spans="24:24" ht="17.25" customHeight="1">
      <c r="X671" s="203"/>
    </row>
    <row r="672" spans="24:24" ht="17.25" customHeight="1">
      <c r="X672" s="203"/>
    </row>
    <row r="673" spans="24:24" ht="17.25" customHeight="1">
      <c r="X673" s="203"/>
    </row>
    <row r="674" spans="24:24" ht="17.25" customHeight="1">
      <c r="X674" s="203"/>
    </row>
    <row r="675" spans="24:24" ht="17.25" customHeight="1">
      <c r="X675" s="203"/>
    </row>
    <row r="676" spans="24:24" ht="17.25" customHeight="1">
      <c r="X676" s="203"/>
    </row>
    <row r="677" spans="24:24" ht="17.25" customHeight="1">
      <c r="X677" s="203"/>
    </row>
    <row r="678" spans="24:24" ht="17.25" customHeight="1">
      <c r="X678" s="203"/>
    </row>
    <row r="679" spans="24:24" ht="17.25" customHeight="1">
      <c r="X679" s="203"/>
    </row>
    <row r="680" spans="24:24" ht="17.25" customHeight="1">
      <c r="X680" s="203"/>
    </row>
    <row r="681" spans="24:24" ht="17.25" customHeight="1">
      <c r="X681" s="203"/>
    </row>
    <row r="682" spans="24:24" ht="17.25" customHeight="1">
      <c r="X682" s="203"/>
    </row>
    <row r="683" spans="24:24" ht="17.25" customHeight="1">
      <c r="X683" s="203"/>
    </row>
    <row r="684" spans="24:24" ht="17.25" customHeight="1">
      <c r="X684" s="203"/>
    </row>
    <row r="685" spans="24:24" ht="17.25" customHeight="1">
      <c r="X685" s="203"/>
    </row>
    <row r="686" spans="24:24" ht="17.25" customHeight="1">
      <c r="X686" s="203"/>
    </row>
    <row r="687" spans="24:24" ht="17.25" customHeight="1">
      <c r="X687" s="203"/>
    </row>
    <row r="688" spans="24:24" ht="17.25" customHeight="1">
      <c r="X688" s="203"/>
    </row>
    <row r="689" spans="24:24" ht="17.25" customHeight="1">
      <c r="X689" s="203"/>
    </row>
    <row r="690" spans="24:24" ht="17.25" customHeight="1">
      <c r="X690" s="203"/>
    </row>
    <row r="691" spans="24:24" ht="17.25" customHeight="1">
      <c r="X691" s="203"/>
    </row>
    <row r="692" spans="24:24" ht="17.25" customHeight="1">
      <c r="X692" s="203"/>
    </row>
    <row r="693" spans="24:24" ht="17.25" customHeight="1">
      <c r="X693" s="203"/>
    </row>
    <row r="694" spans="24:24" ht="17.25" customHeight="1">
      <c r="X694" s="203"/>
    </row>
    <row r="695" spans="24:24" ht="17.25" customHeight="1">
      <c r="X695" s="203"/>
    </row>
    <row r="696" spans="24:24" ht="17.25" customHeight="1">
      <c r="X696" s="203"/>
    </row>
    <row r="697" spans="24:24" ht="17.25" customHeight="1">
      <c r="X697" s="203"/>
    </row>
    <row r="698" spans="24:24" ht="17.25" customHeight="1">
      <c r="X698" s="203"/>
    </row>
    <row r="699" spans="24:24" ht="17.25" customHeight="1">
      <c r="X699" s="203"/>
    </row>
    <row r="700" spans="24:24" ht="17.25" customHeight="1">
      <c r="X700" s="203"/>
    </row>
    <row r="701" spans="24:24" ht="17.25" customHeight="1">
      <c r="X701" s="203"/>
    </row>
    <row r="702" spans="24:24" ht="17.25" customHeight="1">
      <c r="X702" s="203"/>
    </row>
    <row r="703" spans="24:24" ht="17.25" customHeight="1">
      <c r="X703" s="203"/>
    </row>
    <row r="704" spans="24:24" ht="17.25" customHeight="1">
      <c r="X704" s="203"/>
    </row>
    <row r="705" spans="24:24" ht="17.25" customHeight="1">
      <c r="X705" s="203"/>
    </row>
    <row r="706" spans="24:24" ht="17.25" customHeight="1">
      <c r="X706" s="203"/>
    </row>
    <row r="707" spans="24:24" ht="17.25" customHeight="1">
      <c r="X707" s="203"/>
    </row>
    <row r="708" spans="24:24" ht="17.25" customHeight="1">
      <c r="X708" s="203"/>
    </row>
    <row r="709" spans="24:24" ht="17.25" customHeight="1">
      <c r="X709" s="203"/>
    </row>
    <row r="710" spans="24:24" ht="17.25" customHeight="1">
      <c r="X710" s="203"/>
    </row>
    <row r="711" spans="24:24" ht="17.25" customHeight="1">
      <c r="X711" s="203"/>
    </row>
    <row r="712" spans="24:24" ht="17.25" customHeight="1">
      <c r="X712" s="203"/>
    </row>
    <row r="713" spans="24:24" ht="17.25" customHeight="1">
      <c r="X713" s="203"/>
    </row>
    <row r="714" spans="24:24" ht="17.25" customHeight="1">
      <c r="X714" s="203"/>
    </row>
    <row r="715" spans="24:24" ht="17.25" customHeight="1">
      <c r="X715" s="203"/>
    </row>
    <row r="716" spans="24:24" ht="17.25" customHeight="1">
      <c r="X716" s="203"/>
    </row>
    <row r="717" spans="24:24" ht="17.25" customHeight="1">
      <c r="X717" s="203"/>
    </row>
    <row r="718" spans="24:24" ht="17.25" customHeight="1">
      <c r="X718" s="203"/>
    </row>
    <row r="719" spans="24:24" ht="17.25" customHeight="1">
      <c r="X719" s="203"/>
    </row>
    <row r="720" spans="24:24" ht="17.25" customHeight="1">
      <c r="X720" s="203"/>
    </row>
    <row r="721" spans="24:24" ht="17.25" customHeight="1">
      <c r="X721" s="203"/>
    </row>
    <row r="722" spans="24:24" ht="17.25" customHeight="1">
      <c r="X722" s="203"/>
    </row>
    <row r="723" spans="24:24" ht="17.25" customHeight="1">
      <c r="X723" s="203"/>
    </row>
    <row r="724" spans="24:24" ht="17.25" customHeight="1">
      <c r="X724" s="203"/>
    </row>
    <row r="725" spans="24:24" ht="17.25" customHeight="1">
      <c r="X725" s="203"/>
    </row>
    <row r="726" spans="24:24" ht="17.25" customHeight="1">
      <c r="X726" s="203"/>
    </row>
    <row r="727" spans="24:24" ht="17.25" customHeight="1">
      <c r="X727" s="203"/>
    </row>
    <row r="728" spans="24:24" ht="17.25" customHeight="1">
      <c r="X728" s="203"/>
    </row>
    <row r="729" spans="24:24" ht="17.25" customHeight="1">
      <c r="X729" s="203"/>
    </row>
    <row r="730" spans="24:24" ht="17.25" customHeight="1">
      <c r="X730" s="203"/>
    </row>
    <row r="731" spans="24:24" ht="17.25" customHeight="1">
      <c r="X731" s="203"/>
    </row>
    <row r="732" spans="24:24" ht="17.25" customHeight="1">
      <c r="X732" s="203"/>
    </row>
    <row r="733" spans="24:24" ht="17.25" customHeight="1">
      <c r="X733" s="203"/>
    </row>
    <row r="734" spans="24:24" ht="17.25" customHeight="1">
      <c r="X734" s="203"/>
    </row>
    <row r="735" spans="24:24" ht="17.25" customHeight="1">
      <c r="X735" s="203"/>
    </row>
    <row r="736" spans="24:24" ht="17.25" customHeight="1">
      <c r="X736" s="203"/>
    </row>
    <row r="737" spans="24:24" ht="17.25" customHeight="1">
      <c r="X737" s="203"/>
    </row>
    <row r="738" spans="24:24" ht="17.25" customHeight="1">
      <c r="X738" s="203"/>
    </row>
    <row r="739" spans="24:24" ht="17.25" customHeight="1">
      <c r="X739" s="203"/>
    </row>
    <row r="740" spans="24:24" ht="17.25" customHeight="1">
      <c r="X740" s="203"/>
    </row>
    <row r="741" spans="24:24" ht="17.25" customHeight="1">
      <c r="X741" s="203"/>
    </row>
    <row r="742" spans="24:24" ht="17.25" customHeight="1">
      <c r="X742" s="203"/>
    </row>
    <row r="743" spans="24:24" ht="17.25" customHeight="1">
      <c r="X743" s="203"/>
    </row>
    <row r="744" spans="24:24" ht="17.25" customHeight="1">
      <c r="X744" s="203"/>
    </row>
    <row r="745" spans="24:24" ht="17.25" customHeight="1">
      <c r="X745" s="203"/>
    </row>
    <row r="746" spans="24:24" ht="17.25" customHeight="1">
      <c r="X746" s="203"/>
    </row>
    <row r="747" spans="24:24" ht="17.25" customHeight="1">
      <c r="X747" s="203"/>
    </row>
    <row r="748" spans="24:24" ht="17.25" customHeight="1">
      <c r="X748" s="203"/>
    </row>
    <row r="749" spans="24:24" ht="17.25" customHeight="1">
      <c r="X749" s="203"/>
    </row>
    <row r="750" spans="24:24" ht="17.25" customHeight="1">
      <c r="X750" s="203"/>
    </row>
    <row r="751" spans="24:24" ht="17.25" customHeight="1">
      <c r="X751" s="203"/>
    </row>
    <row r="752" spans="24:24" ht="17.25" customHeight="1">
      <c r="X752" s="203"/>
    </row>
    <row r="753" spans="24:24" ht="17.25" customHeight="1">
      <c r="X753" s="203"/>
    </row>
    <row r="754" spans="24:24" ht="17.25" customHeight="1">
      <c r="X754" s="203"/>
    </row>
    <row r="755" spans="24:24" ht="17.25" customHeight="1">
      <c r="X755" s="203"/>
    </row>
    <row r="756" spans="24:24" ht="17.25" customHeight="1">
      <c r="X756" s="203"/>
    </row>
    <row r="757" spans="24:24" ht="17.25" customHeight="1">
      <c r="X757" s="203"/>
    </row>
    <row r="758" spans="24:24" ht="17.25" customHeight="1">
      <c r="X758" s="203"/>
    </row>
    <row r="759" spans="24:24" ht="17.25" customHeight="1">
      <c r="X759" s="203"/>
    </row>
    <row r="760" spans="24:24" ht="17.25" customHeight="1">
      <c r="X760" s="203"/>
    </row>
    <row r="761" spans="24:24" ht="17.25" customHeight="1">
      <c r="X761" s="203"/>
    </row>
    <row r="762" spans="24:24" ht="17.25" customHeight="1">
      <c r="X762" s="203"/>
    </row>
    <row r="763" spans="24:24" ht="17.25" customHeight="1">
      <c r="X763" s="203"/>
    </row>
    <row r="764" spans="24:24" ht="17.25" customHeight="1">
      <c r="X764" s="203"/>
    </row>
    <row r="765" spans="24:24" ht="17.25" customHeight="1">
      <c r="X765" s="203"/>
    </row>
    <row r="766" spans="24:24" ht="17.25" customHeight="1">
      <c r="X766" s="203"/>
    </row>
    <row r="767" spans="24:24" ht="17.25" customHeight="1">
      <c r="X767" s="203"/>
    </row>
    <row r="768" spans="24:24" ht="17.25" customHeight="1">
      <c r="X768" s="203"/>
    </row>
    <row r="769" spans="24:24" ht="17.25" customHeight="1">
      <c r="X769" s="203"/>
    </row>
    <row r="770" spans="24:24" ht="17.25" customHeight="1">
      <c r="X770" s="203"/>
    </row>
    <row r="771" spans="24:24" ht="17.25" customHeight="1">
      <c r="X771" s="203"/>
    </row>
    <row r="772" spans="24:24" ht="17.25" customHeight="1">
      <c r="X772" s="203"/>
    </row>
    <row r="773" spans="24:24" ht="17.25" customHeight="1">
      <c r="X773" s="203"/>
    </row>
    <row r="774" spans="24:24" ht="17.25" customHeight="1">
      <c r="X774" s="203"/>
    </row>
    <row r="775" spans="24:24" ht="17.25" customHeight="1">
      <c r="X775" s="203"/>
    </row>
    <row r="776" spans="24:24" ht="17.25" customHeight="1">
      <c r="X776" s="203"/>
    </row>
    <row r="777" spans="24:24" ht="17.25" customHeight="1">
      <c r="X777" s="203"/>
    </row>
    <row r="778" spans="24:24" ht="17.25" customHeight="1">
      <c r="X778" s="203"/>
    </row>
    <row r="779" spans="24:24" ht="17.25" customHeight="1">
      <c r="X779" s="203"/>
    </row>
    <row r="780" spans="24:24" ht="17.25" customHeight="1">
      <c r="X780" s="203"/>
    </row>
    <row r="781" spans="24:24" ht="17.25" customHeight="1">
      <c r="X781" s="203"/>
    </row>
    <row r="782" spans="24:24" ht="17.25" customHeight="1">
      <c r="X782" s="203"/>
    </row>
    <row r="783" spans="24:24" ht="17.25" customHeight="1">
      <c r="X783" s="203"/>
    </row>
    <row r="784" spans="24:24" ht="17.25" customHeight="1">
      <c r="X784" s="203"/>
    </row>
    <row r="785" spans="24:24" ht="17.25" customHeight="1">
      <c r="X785" s="203"/>
    </row>
    <row r="786" spans="24:24" ht="17.25" customHeight="1">
      <c r="X786" s="203"/>
    </row>
    <row r="787" spans="24:24" ht="17.25" customHeight="1">
      <c r="X787" s="203"/>
    </row>
    <row r="788" spans="24:24" ht="17.25" customHeight="1">
      <c r="X788" s="203"/>
    </row>
    <row r="789" spans="24:24" ht="17.25" customHeight="1">
      <c r="X789" s="203"/>
    </row>
    <row r="790" spans="24:24" ht="17.25" customHeight="1">
      <c r="X790" s="203"/>
    </row>
    <row r="791" spans="24:24" ht="17.25" customHeight="1">
      <c r="X791" s="203"/>
    </row>
    <row r="792" spans="24:24" ht="17.25" customHeight="1">
      <c r="X792" s="203"/>
    </row>
    <row r="793" spans="24:24" ht="17.25" customHeight="1">
      <c r="X793" s="203"/>
    </row>
    <row r="794" spans="24:24" ht="17.25" customHeight="1">
      <c r="X794" s="203"/>
    </row>
    <row r="795" spans="24:24" ht="17.25" customHeight="1">
      <c r="X795" s="203"/>
    </row>
    <row r="796" spans="24:24" ht="17.25" customHeight="1">
      <c r="X796" s="203"/>
    </row>
    <row r="797" spans="24:24" ht="17.25" customHeight="1">
      <c r="X797" s="203"/>
    </row>
    <row r="798" spans="24:24" ht="17.25" customHeight="1">
      <c r="X798" s="203"/>
    </row>
    <row r="799" spans="24:24" ht="17.25" customHeight="1">
      <c r="X799" s="203"/>
    </row>
    <row r="800" spans="24:24" ht="17.25" customHeight="1">
      <c r="X800" s="203"/>
    </row>
    <row r="801" spans="24:24" ht="17.25" customHeight="1">
      <c r="X801" s="203"/>
    </row>
    <row r="802" spans="24:24" ht="17.25" customHeight="1">
      <c r="X802" s="203"/>
    </row>
    <row r="803" spans="24:24" ht="17.25" customHeight="1">
      <c r="X803" s="203"/>
    </row>
    <row r="804" spans="24:24" ht="17.25" customHeight="1">
      <c r="X804" s="203"/>
    </row>
    <row r="805" spans="24:24" ht="17.25" customHeight="1">
      <c r="X805" s="203"/>
    </row>
    <row r="806" spans="24:24" ht="17.25" customHeight="1">
      <c r="X806" s="203"/>
    </row>
    <row r="807" spans="24:24" ht="17.25" customHeight="1">
      <c r="X807" s="203"/>
    </row>
    <row r="808" spans="24:24" ht="17.25" customHeight="1">
      <c r="X808" s="203"/>
    </row>
    <row r="809" spans="24:24" ht="17.25" customHeight="1">
      <c r="X809" s="203"/>
    </row>
    <row r="810" spans="24:24" ht="17.25" customHeight="1">
      <c r="X810" s="203"/>
    </row>
    <row r="811" spans="24:24" ht="17.25" customHeight="1">
      <c r="X811" s="203"/>
    </row>
    <row r="812" spans="24:24" ht="17.25" customHeight="1">
      <c r="X812" s="203"/>
    </row>
    <row r="813" spans="24:24" ht="17.25" customHeight="1">
      <c r="X813" s="203"/>
    </row>
    <row r="814" spans="24:24" ht="17.25" customHeight="1">
      <c r="X814" s="203"/>
    </row>
    <row r="815" spans="24:24" ht="17.25" customHeight="1">
      <c r="X815" s="203"/>
    </row>
    <row r="816" spans="24:24" ht="17.25" customHeight="1">
      <c r="X816" s="203"/>
    </row>
    <row r="817" spans="24:24" ht="17.25" customHeight="1">
      <c r="X817" s="203"/>
    </row>
    <row r="818" spans="24:24" ht="17.25" customHeight="1">
      <c r="X818" s="203"/>
    </row>
    <row r="819" spans="24:24" ht="17.25" customHeight="1">
      <c r="X819" s="203"/>
    </row>
    <row r="820" spans="24:24" ht="17.25" customHeight="1">
      <c r="X820" s="203"/>
    </row>
    <row r="821" spans="24:24" ht="17.25" customHeight="1">
      <c r="X821" s="203"/>
    </row>
    <row r="822" spans="24:24" ht="17.25" customHeight="1">
      <c r="X822" s="203"/>
    </row>
    <row r="823" spans="24:24" ht="17.25" customHeight="1">
      <c r="X823" s="203"/>
    </row>
    <row r="824" spans="24:24" ht="17.25" customHeight="1">
      <c r="X824" s="203"/>
    </row>
    <row r="825" spans="24:24" ht="17.25" customHeight="1">
      <c r="X825" s="203"/>
    </row>
    <row r="826" spans="24:24" ht="17.25" customHeight="1">
      <c r="X826" s="203"/>
    </row>
    <row r="827" spans="24:24" ht="17.25" customHeight="1">
      <c r="X827" s="203"/>
    </row>
    <row r="828" spans="24:24" ht="17.25" customHeight="1">
      <c r="X828" s="203"/>
    </row>
    <row r="829" spans="24:24" ht="17.25" customHeight="1">
      <c r="X829" s="203"/>
    </row>
    <row r="830" spans="24:24" ht="17.25" customHeight="1">
      <c r="X830" s="203"/>
    </row>
    <row r="831" spans="24:24" ht="17.25" customHeight="1">
      <c r="X831" s="203"/>
    </row>
    <row r="832" spans="24:24" ht="17.25" customHeight="1">
      <c r="X832" s="203"/>
    </row>
    <row r="833" spans="24:24" ht="17.25" customHeight="1">
      <c r="X833" s="203"/>
    </row>
    <row r="834" spans="24:24" ht="17.25" customHeight="1">
      <c r="X834" s="203"/>
    </row>
    <row r="835" spans="24:24" ht="17.25" customHeight="1">
      <c r="X835" s="203"/>
    </row>
    <row r="836" spans="24:24" ht="17.25" customHeight="1">
      <c r="X836" s="203"/>
    </row>
    <row r="837" spans="24:24" ht="17.25" customHeight="1">
      <c r="X837" s="203"/>
    </row>
    <row r="838" spans="24:24" ht="17.25" customHeight="1">
      <c r="X838" s="203"/>
    </row>
    <row r="839" spans="24:24" ht="17.25" customHeight="1">
      <c r="X839" s="203"/>
    </row>
    <row r="840" spans="24:24" ht="17.25" customHeight="1">
      <c r="X840" s="203"/>
    </row>
    <row r="841" spans="24:24" ht="17.25" customHeight="1">
      <c r="X841" s="203"/>
    </row>
    <row r="842" spans="24:24" ht="17.25" customHeight="1">
      <c r="X842" s="203"/>
    </row>
    <row r="843" spans="24:24" ht="17.25" customHeight="1">
      <c r="X843" s="203"/>
    </row>
    <row r="844" spans="24:24" ht="17.25" customHeight="1">
      <c r="X844" s="203"/>
    </row>
    <row r="845" spans="24:24" ht="17.25" customHeight="1">
      <c r="X845" s="203"/>
    </row>
    <row r="846" spans="24:24" ht="17.25" customHeight="1">
      <c r="X846" s="203"/>
    </row>
    <row r="847" spans="24:24" ht="17.25" customHeight="1">
      <c r="X847" s="203"/>
    </row>
    <row r="848" spans="24:24" ht="17.25" customHeight="1">
      <c r="X848" s="203"/>
    </row>
    <row r="849" spans="24:24" ht="17.25" customHeight="1">
      <c r="X849" s="203"/>
    </row>
    <row r="850" spans="24:24" ht="17.25" customHeight="1">
      <c r="X850" s="203"/>
    </row>
    <row r="851" spans="24:24" ht="17.25" customHeight="1">
      <c r="X851" s="203"/>
    </row>
    <row r="852" spans="24:24" ht="17.25" customHeight="1">
      <c r="X852" s="203"/>
    </row>
    <row r="853" spans="24:24" ht="17.25" customHeight="1">
      <c r="X853" s="203"/>
    </row>
    <row r="854" spans="24:24" ht="17.25" customHeight="1">
      <c r="X854" s="203"/>
    </row>
    <row r="855" spans="24:24" ht="17.25" customHeight="1">
      <c r="X855" s="203"/>
    </row>
    <row r="856" spans="24:24" ht="17.25" customHeight="1">
      <c r="X856" s="203"/>
    </row>
    <row r="857" spans="24:24" ht="17.25" customHeight="1">
      <c r="X857" s="203"/>
    </row>
    <row r="858" spans="24:24" ht="17.25" customHeight="1">
      <c r="X858" s="203"/>
    </row>
    <row r="859" spans="24:24" ht="17.25" customHeight="1">
      <c r="X859" s="203"/>
    </row>
    <row r="860" spans="24:24" ht="17.25" customHeight="1">
      <c r="X860" s="203"/>
    </row>
    <row r="861" spans="24:24" ht="17.25" customHeight="1">
      <c r="X861" s="203"/>
    </row>
    <row r="862" spans="24:24" ht="17.25" customHeight="1">
      <c r="X862" s="203"/>
    </row>
    <row r="863" spans="24:24" ht="17.25" customHeight="1">
      <c r="X863" s="203"/>
    </row>
    <row r="864" spans="24:24" ht="17.25" customHeight="1">
      <c r="X864" s="203"/>
    </row>
    <row r="865" spans="24:24" ht="17.25" customHeight="1">
      <c r="X865" s="203"/>
    </row>
    <row r="866" spans="24:24" ht="17.25" customHeight="1">
      <c r="X866" s="203"/>
    </row>
    <row r="867" spans="24:24" ht="17.25" customHeight="1">
      <c r="X867" s="203"/>
    </row>
    <row r="868" spans="24:24" ht="17.25" customHeight="1">
      <c r="X868" s="203"/>
    </row>
    <row r="869" spans="24:24" ht="17.25" customHeight="1">
      <c r="X869" s="203"/>
    </row>
    <row r="870" spans="24:24" ht="17.25" customHeight="1">
      <c r="X870" s="203"/>
    </row>
    <row r="871" spans="24:24" ht="17.25" customHeight="1">
      <c r="X871" s="203"/>
    </row>
    <row r="872" spans="24:24" ht="17.25" customHeight="1">
      <c r="X872" s="203"/>
    </row>
    <row r="873" spans="24:24" ht="17.25" customHeight="1">
      <c r="X873" s="203"/>
    </row>
    <row r="874" spans="24:24" ht="17.25" customHeight="1">
      <c r="X874" s="203"/>
    </row>
    <row r="875" spans="24:24" ht="17.25" customHeight="1">
      <c r="X875" s="203"/>
    </row>
    <row r="876" spans="24:24" ht="17.25" customHeight="1">
      <c r="X876" s="203"/>
    </row>
    <row r="877" spans="24:24" ht="17.25" customHeight="1">
      <c r="X877" s="203"/>
    </row>
    <row r="878" spans="24:24" ht="17.25" customHeight="1">
      <c r="X878" s="203"/>
    </row>
    <row r="879" spans="24:24" ht="17.25" customHeight="1">
      <c r="X879" s="203"/>
    </row>
    <row r="880" spans="24:24" ht="17.25" customHeight="1">
      <c r="X880" s="203"/>
    </row>
    <row r="881" spans="24:24" ht="17.25" customHeight="1">
      <c r="X881" s="203"/>
    </row>
    <row r="882" spans="24:24" ht="17.25" customHeight="1">
      <c r="X882" s="203"/>
    </row>
    <row r="883" spans="24:24" ht="17.25" customHeight="1">
      <c r="X883" s="203"/>
    </row>
    <row r="884" spans="24:24" ht="17.25" customHeight="1">
      <c r="X884" s="203"/>
    </row>
    <row r="885" spans="24:24" ht="17.25" customHeight="1">
      <c r="X885" s="203"/>
    </row>
    <row r="886" spans="24:24" ht="17.25" customHeight="1">
      <c r="X886" s="203"/>
    </row>
    <row r="887" spans="24:24" ht="17.25" customHeight="1">
      <c r="X887" s="203"/>
    </row>
    <row r="888" spans="24:24" ht="17.25" customHeight="1">
      <c r="X888" s="203"/>
    </row>
    <row r="889" spans="24:24" ht="17.25" customHeight="1">
      <c r="X889" s="203"/>
    </row>
    <row r="890" spans="24:24" ht="17.25" customHeight="1">
      <c r="X890" s="203"/>
    </row>
    <row r="891" spans="24:24" ht="17.25" customHeight="1">
      <c r="X891" s="203"/>
    </row>
    <row r="892" spans="24:24" ht="17.25" customHeight="1">
      <c r="X892" s="203"/>
    </row>
    <row r="893" spans="24:24" ht="17.25" customHeight="1">
      <c r="X893" s="203"/>
    </row>
    <row r="894" spans="24:24" ht="17.25" customHeight="1">
      <c r="X894" s="203"/>
    </row>
    <row r="895" spans="24:24" ht="17.25" customHeight="1">
      <c r="X895" s="203"/>
    </row>
    <row r="896" spans="24:24" ht="17.25" customHeight="1">
      <c r="X896" s="203"/>
    </row>
    <row r="897" spans="24:24" ht="17.25" customHeight="1">
      <c r="X897" s="203"/>
    </row>
    <row r="898" spans="24:24" ht="17.25" customHeight="1">
      <c r="X898" s="203"/>
    </row>
    <row r="899" spans="24:24" ht="17.25" customHeight="1">
      <c r="X899" s="203"/>
    </row>
    <row r="900" spans="24:24" ht="17.25" customHeight="1">
      <c r="X900" s="203"/>
    </row>
    <row r="901" spans="24:24" ht="17.25" customHeight="1">
      <c r="X901" s="203"/>
    </row>
    <row r="902" spans="24:24" ht="17.25" customHeight="1">
      <c r="X902" s="203"/>
    </row>
    <row r="903" spans="24:24" ht="17.25" customHeight="1">
      <c r="X903" s="203"/>
    </row>
    <row r="904" spans="24:24" ht="17.25" customHeight="1">
      <c r="X904" s="203"/>
    </row>
    <row r="905" spans="24:24" ht="17.25" customHeight="1">
      <c r="X905" s="203"/>
    </row>
    <row r="906" spans="24:24" ht="17.25" customHeight="1">
      <c r="X906" s="203"/>
    </row>
    <row r="907" spans="24:24" ht="17.25" customHeight="1">
      <c r="X907" s="203"/>
    </row>
    <row r="908" spans="24:24" ht="17.25" customHeight="1">
      <c r="X908" s="203"/>
    </row>
    <row r="909" spans="24:24" ht="17.25" customHeight="1">
      <c r="X909" s="203"/>
    </row>
    <row r="910" spans="24:24" ht="17.25" customHeight="1">
      <c r="X910" s="203"/>
    </row>
    <row r="911" spans="24:24" ht="17.25" customHeight="1">
      <c r="X911" s="203"/>
    </row>
    <row r="912" spans="24:24" ht="17.25" customHeight="1">
      <c r="X912" s="203"/>
    </row>
    <row r="913" spans="24:24" ht="17.25" customHeight="1">
      <c r="X913" s="203"/>
    </row>
    <row r="914" spans="24:24" ht="17.25" customHeight="1">
      <c r="X914" s="203"/>
    </row>
    <row r="915" spans="24:24" ht="17.25" customHeight="1">
      <c r="X915" s="203"/>
    </row>
    <row r="916" spans="24:24" ht="17.25" customHeight="1">
      <c r="X916" s="203"/>
    </row>
    <row r="917" spans="24:24" ht="17.25" customHeight="1">
      <c r="X917" s="203"/>
    </row>
    <row r="918" spans="24:24" ht="17.25" customHeight="1">
      <c r="X918" s="203"/>
    </row>
    <row r="919" spans="24:24" ht="17.25" customHeight="1">
      <c r="X919" s="203"/>
    </row>
    <row r="920" spans="24:24" ht="17.25" customHeight="1">
      <c r="X920" s="203"/>
    </row>
    <row r="921" spans="24:24" ht="17.25" customHeight="1">
      <c r="X921" s="203"/>
    </row>
    <row r="922" spans="24:24" ht="17.25" customHeight="1">
      <c r="X922" s="203"/>
    </row>
    <row r="923" spans="24:24" ht="17.25" customHeight="1">
      <c r="X923" s="203"/>
    </row>
    <row r="924" spans="24:24" ht="17.25" customHeight="1">
      <c r="X924" s="203"/>
    </row>
    <row r="925" spans="24:24" ht="17.25" customHeight="1">
      <c r="X925" s="203"/>
    </row>
    <row r="926" spans="24:24" ht="17.25" customHeight="1">
      <c r="X926" s="203"/>
    </row>
    <row r="927" spans="24:24" ht="17.25" customHeight="1">
      <c r="X927" s="203"/>
    </row>
    <row r="928" spans="24:24" ht="17.25" customHeight="1">
      <c r="X928" s="203"/>
    </row>
    <row r="929" spans="24:24" ht="17.25" customHeight="1">
      <c r="X929" s="203"/>
    </row>
    <row r="930" spans="24:24" ht="17.25" customHeight="1">
      <c r="X930" s="203"/>
    </row>
    <row r="931" spans="24:24" ht="17.25" customHeight="1">
      <c r="X931" s="203"/>
    </row>
    <row r="932" spans="24:24" ht="17.25" customHeight="1">
      <c r="X932" s="203"/>
    </row>
    <row r="933" spans="24:24" ht="17.25" customHeight="1">
      <c r="X933" s="203"/>
    </row>
    <row r="934" spans="24:24" ht="17.25" customHeight="1">
      <c r="X934" s="203"/>
    </row>
    <row r="935" spans="24:24" ht="17.25" customHeight="1">
      <c r="X935" s="203"/>
    </row>
    <row r="936" spans="24:24" ht="17.25" customHeight="1">
      <c r="X936" s="203"/>
    </row>
    <row r="937" spans="24:24" ht="17.25" customHeight="1">
      <c r="X937" s="203"/>
    </row>
    <row r="938" spans="24:24" ht="17.25" customHeight="1">
      <c r="X938" s="203"/>
    </row>
    <row r="939" spans="24:24" ht="17.25" customHeight="1">
      <c r="X939" s="203"/>
    </row>
    <row r="940" spans="24:24" ht="17.25" customHeight="1">
      <c r="X940" s="203"/>
    </row>
    <row r="941" spans="24:24" ht="17.25" customHeight="1">
      <c r="X941" s="203"/>
    </row>
    <row r="942" spans="24:24" ht="17.25" customHeight="1">
      <c r="X942" s="203"/>
    </row>
    <row r="943" spans="24:24" ht="17.25" customHeight="1">
      <c r="X943" s="203"/>
    </row>
    <row r="944" spans="24:24" ht="17.25" customHeight="1">
      <c r="X944" s="203"/>
    </row>
    <row r="945" spans="24:24" ht="17.25" customHeight="1">
      <c r="X945" s="203"/>
    </row>
    <row r="946" spans="24:24" ht="17.25" customHeight="1">
      <c r="X946" s="203"/>
    </row>
    <row r="947" spans="24:24" ht="17.25" customHeight="1">
      <c r="X947" s="203"/>
    </row>
    <row r="948" spans="24:24" ht="17.25" customHeight="1">
      <c r="X948" s="203"/>
    </row>
    <row r="949" spans="24:24" ht="17.25" customHeight="1">
      <c r="X949" s="203"/>
    </row>
    <row r="950" spans="24:24" ht="17.25" customHeight="1">
      <c r="X950" s="203"/>
    </row>
    <row r="951" spans="24:24" ht="17.25" customHeight="1">
      <c r="X951" s="203"/>
    </row>
    <row r="952" spans="24:24" ht="17.25" customHeight="1">
      <c r="X952" s="203"/>
    </row>
    <row r="953" spans="24:24" ht="17.25" customHeight="1">
      <c r="X953" s="203"/>
    </row>
    <row r="954" spans="24:24" ht="17.25" customHeight="1">
      <c r="X954" s="203"/>
    </row>
    <row r="955" spans="24:24" ht="17.25" customHeight="1">
      <c r="X955" s="203"/>
    </row>
    <row r="956" spans="24:24" ht="17.25" customHeight="1">
      <c r="X956" s="203"/>
    </row>
    <row r="957" spans="24:24" ht="17.25" customHeight="1">
      <c r="X957" s="203"/>
    </row>
    <row r="958" spans="24:24" ht="17.25" customHeight="1">
      <c r="X958" s="203"/>
    </row>
    <row r="959" spans="24:24" ht="17.25" customHeight="1">
      <c r="X959" s="203"/>
    </row>
    <row r="960" spans="24:24" ht="17.25" customHeight="1">
      <c r="X960" s="203"/>
    </row>
    <row r="961" spans="24:24" ht="17.25" customHeight="1">
      <c r="X961" s="203"/>
    </row>
    <row r="962" spans="24:24" ht="17.25" customHeight="1">
      <c r="X962" s="203"/>
    </row>
    <row r="963" spans="24:24" ht="17.25" customHeight="1">
      <c r="X963" s="203"/>
    </row>
    <row r="964" spans="24:24" ht="17.25" customHeight="1">
      <c r="X964" s="203"/>
    </row>
    <row r="965" spans="24:24" ht="17.25" customHeight="1">
      <c r="X965" s="203"/>
    </row>
    <row r="966" spans="24:24" ht="17.25" customHeight="1">
      <c r="X966" s="203"/>
    </row>
    <row r="967" spans="24:24" ht="17.25" customHeight="1">
      <c r="X967" s="203"/>
    </row>
    <row r="968" spans="24:24" ht="17.25" customHeight="1">
      <c r="X968" s="203"/>
    </row>
    <row r="969" spans="24:24" ht="17.25" customHeight="1">
      <c r="X969" s="203"/>
    </row>
    <row r="970" spans="24:24" ht="17.25" customHeight="1">
      <c r="X970" s="203"/>
    </row>
    <row r="971" spans="24:24" ht="17.25" customHeight="1">
      <c r="X971" s="203"/>
    </row>
    <row r="972" spans="24:24" ht="17.25" customHeight="1">
      <c r="X972" s="203"/>
    </row>
    <row r="973" spans="24:24" ht="17.25" customHeight="1">
      <c r="X973" s="203"/>
    </row>
    <row r="974" spans="24:24" ht="17.25" customHeight="1">
      <c r="X974" s="203"/>
    </row>
    <row r="975" spans="24:24" ht="17.25" customHeight="1">
      <c r="X975" s="203"/>
    </row>
    <row r="976" spans="24:24" ht="17.25" customHeight="1">
      <c r="X976" s="203"/>
    </row>
    <row r="977" spans="24:24" ht="17.25" customHeight="1">
      <c r="X977" s="203"/>
    </row>
    <row r="978" spans="24:24" ht="17.25" customHeight="1">
      <c r="X978" s="203"/>
    </row>
    <row r="979" spans="24:24" ht="17.25" customHeight="1">
      <c r="X979" s="203"/>
    </row>
    <row r="980" spans="24:24" ht="17.25" customHeight="1">
      <c r="X980" s="203"/>
    </row>
    <row r="981" spans="24:24" ht="17.25" customHeight="1">
      <c r="X981" s="203"/>
    </row>
    <row r="982" spans="24:24" ht="17.25" customHeight="1">
      <c r="X982" s="203"/>
    </row>
    <row r="983" spans="24:24" ht="17.25" customHeight="1">
      <c r="X983" s="203"/>
    </row>
    <row r="984" spans="24:24" ht="17.25" customHeight="1">
      <c r="X984" s="203"/>
    </row>
    <row r="985" spans="24:24" ht="17.25" customHeight="1">
      <c r="X985" s="203"/>
    </row>
    <row r="986" spans="24:24" ht="17.25" customHeight="1">
      <c r="X986" s="203"/>
    </row>
    <row r="987" spans="24:24" ht="17.25" customHeight="1">
      <c r="X987" s="203"/>
    </row>
    <row r="988" spans="24:24" ht="17.25" customHeight="1">
      <c r="X988" s="203"/>
    </row>
    <row r="989" spans="24:24" ht="17.25" customHeight="1">
      <c r="X989" s="203"/>
    </row>
    <row r="990" spans="24:24" ht="17.25" customHeight="1">
      <c r="X990" s="203"/>
    </row>
    <row r="991" spans="24:24" ht="17.25" customHeight="1">
      <c r="X991" s="203"/>
    </row>
    <row r="992" spans="24:24" ht="17.25" customHeight="1">
      <c r="X992" s="203"/>
    </row>
    <row r="993" spans="24:24" ht="17.25" customHeight="1">
      <c r="X993" s="203"/>
    </row>
    <row r="994" spans="24:24" ht="17.25" customHeight="1">
      <c r="X994" s="203"/>
    </row>
    <row r="995" spans="24:24" ht="17.25" customHeight="1">
      <c r="X995" s="203"/>
    </row>
    <row r="996" spans="24:24" ht="17.25" customHeight="1">
      <c r="X996" s="203"/>
    </row>
    <row r="997" spans="24:24" ht="17.25" customHeight="1">
      <c r="X997" s="203"/>
    </row>
    <row r="998" spans="24:24" ht="17.25" customHeight="1">
      <c r="X998" s="203"/>
    </row>
    <row r="999" spans="24:24" ht="17.25" customHeight="1">
      <c r="X999" s="203"/>
    </row>
    <row r="1000" spans="24:24" ht="17.25" customHeight="1">
      <c r="X1000" s="203"/>
    </row>
    <row r="1001" spans="24:24" ht="17.25" customHeight="1">
      <c r="X1001" s="203"/>
    </row>
    <row r="1002" spans="24:24" ht="17.25" customHeight="1">
      <c r="X1002" s="203"/>
    </row>
    <row r="1003" spans="24:24" ht="17.25" customHeight="1">
      <c r="X1003" s="203"/>
    </row>
    <row r="1004" spans="24:24" ht="17.25" customHeight="1">
      <c r="X1004" s="203"/>
    </row>
    <row r="1005" spans="24:24" ht="17.25" customHeight="1">
      <c r="X1005" s="203"/>
    </row>
    <row r="1006" spans="24:24" ht="17.25" customHeight="1">
      <c r="X1006" s="203"/>
    </row>
    <row r="1007" spans="24:24" ht="17.25" customHeight="1">
      <c r="X1007" s="203"/>
    </row>
    <row r="1008" spans="24:24" ht="17.25" customHeight="1">
      <c r="X1008" s="203"/>
    </row>
    <row r="1009" spans="24:24" ht="17.25" customHeight="1">
      <c r="X1009" s="203"/>
    </row>
    <row r="1010" spans="24:24" ht="17.25" customHeight="1">
      <c r="X1010" s="203"/>
    </row>
    <row r="1011" spans="24:24" ht="17.25" customHeight="1">
      <c r="X1011" s="203"/>
    </row>
    <row r="1012" spans="24:24" ht="17.25" customHeight="1">
      <c r="X1012" s="203"/>
    </row>
    <row r="1013" spans="24:24" ht="17.25" customHeight="1">
      <c r="X1013" s="203"/>
    </row>
    <row r="1014" spans="24:24" ht="17.25" customHeight="1">
      <c r="X1014" s="203"/>
    </row>
    <row r="1015" spans="24:24" ht="17.25" customHeight="1">
      <c r="X1015" s="203"/>
    </row>
    <row r="1016" spans="24:24" ht="17.25" customHeight="1">
      <c r="X1016" s="203"/>
    </row>
    <row r="1017" spans="24:24" ht="17.25" customHeight="1">
      <c r="X1017" s="203"/>
    </row>
    <row r="1018" spans="24:24" ht="17.25" customHeight="1">
      <c r="X1018" s="203"/>
    </row>
    <row r="1019" spans="24:24" ht="17.25" customHeight="1">
      <c r="X1019" s="203"/>
    </row>
    <row r="1020" spans="24:24" ht="17.25" customHeight="1">
      <c r="X1020" s="203"/>
    </row>
    <row r="1021" spans="24:24" ht="17.25" customHeight="1">
      <c r="X1021" s="203"/>
    </row>
    <row r="1022" spans="24:24" ht="17.25" customHeight="1">
      <c r="X1022" s="203"/>
    </row>
    <row r="1023" spans="24:24" ht="17.25" customHeight="1">
      <c r="X1023" s="203"/>
    </row>
    <row r="1024" spans="24:24" ht="17.25" customHeight="1">
      <c r="X1024" s="203"/>
    </row>
    <row r="1025" spans="24:24" ht="17.25" customHeight="1">
      <c r="X1025" s="203"/>
    </row>
    <row r="1026" spans="24:24" ht="17.25" customHeight="1">
      <c r="X1026" s="203"/>
    </row>
    <row r="1027" spans="24:24" ht="17.25" customHeight="1">
      <c r="X1027" s="203"/>
    </row>
    <row r="1028" spans="24:24" ht="17.25" customHeight="1">
      <c r="X1028" s="203"/>
    </row>
    <row r="1029" spans="24:24" ht="17.25" customHeight="1">
      <c r="X1029" s="203"/>
    </row>
    <row r="1030" spans="24:24" ht="17.25" customHeight="1">
      <c r="X1030" s="203"/>
    </row>
    <row r="1031" spans="24:24" ht="17.25" customHeight="1">
      <c r="X1031" s="203"/>
    </row>
    <row r="1032" spans="24:24" ht="17.25" customHeight="1">
      <c r="X1032" s="203"/>
    </row>
    <row r="1033" spans="24:24" ht="17.25" customHeight="1">
      <c r="X1033" s="203"/>
    </row>
    <row r="1034" spans="24:24" ht="17.25" customHeight="1">
      <c r="X1034" s="203"/>
    </row>
    <row r="1035" spans="24:24" ht="17.25" customHeight="1">
      <c r="X1035" s="203"/>
    </row>
    <row r="1036" spans="24:24" ht="17.25" customHeight="1">
      <c r="X1036" s="203"/>
    </row>
    <row r="1037" spans="24:24" ht="17.25" customHeight="1">
      <c r="X1037" s="203"/>
    </row>
    <row r="1038" spans="24:24" ht="17.25" customHeight="1">
      <c r="X1038" s="203"/>
    </row>
    <row r="1039" spans="24:24" ht="17.25" customHeight="1">
      <c r="X1039" s="203"/>
    </row>
    <row r="1040" spans="24:24" ht="17.25" customHeight="1">
      <c r="X1040" s="203"/>
    </row>
    <row r="1041" spans="24:24" ht="17.25" customHeight="1">
      <c r="X1041" s="203"/>
    </row>
    <row r="1042" spans="24:24" ht="17.25" customHeight="1">
      <c r="X1042" s="203"/>
    </row>
    <row r="1043" spans="24:24" ht="17.25" customHeight="1">
      <c r="X1043" s="203"/>
    </row>
    <row r="1044" spans="24:24" ht="17.25" customHeight="1">
      <c r="X1044" s="203"/>
    </row>
    <row r="1045" spans="24:24" ht="17.25" customHeight="1">
      <c r="X1045" s="203"/>
    </row>
    <row r="1046" spans="24:24" ht="17.25" customHeight="1">
      <c r="X1046" s="203"/>
    </row>
    <row r="1047" spans="24:24" ht="17.25" customHeight="1">
      <c r="X1047" s="203"/>
    </row>
    <row r="1048" spans="24:24" ht="17.25" customHeight="1">
      <c r="X1048" s="203"/>
    </row>
    <row r="1049" spans="24:24" ht="17.25" customHeight="1">
      <c r="X1049" s="203"/>
    </row>
    <row r="1050" spans="24:24" ht="17.25" customHeight="1">
      <c r="X1050" s="203"/>
    </row>
    <row r="1051" spans="24:24" ht="17.25" customHeight="1">
      <c r="X1051" s="203"/>
    </row>
  </sheetData>
  <mergeCells count="1">
    <mergeCell ref="B51:AM51"/>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60" zoomScaleNormal="60" workbookViewId="0">
      <selection activeCell="A4" sqref="A4"/>
    </sheetView>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700" t="s">
        <v>391</v>
      </c>
      <c r="B3" s="700"/>
      <c r="C3" s="700"/>
      <c r="D3" s="700"/>
    </row>
    <row r="4" spans="1:7" ht="13.5" customHeight="1"/>
    <row r="5" spans="1:7" ht="0.75" customHeight="1"/>
    <row r="6" spans="1:7" ht="13.5" customHeight="1">
      <c r="A6" s="388" t="s">
        <v>282</v>
      </c>
      <c r="B6" s="659"/>
      <c r="C6" s="659"/>
      <c r="D6" s="659"/>
    </row>
    <row r="7" spans="1:7" ht="13.5" customHeight="1">
      <c r="A7" s="388" t="s">
        <v>283</v>
      </c>
      <c r="B7" s="659"/>
      <c r="C7" s="659"/>
      <c r="D7" s="659"/>
    </row>
    <row r="8" spans="1:7" ht="13.5" customHeight="1">
      <c r="A8" s="388" t="s">
        <v>284</v>
      </c>
      <c r="B8" s="659"/>
      <c r="C8" s="659"/>
      <c r="D8" s="659"/>
    </row>
    <row r="9" spans="1:7" ht="13.5" customHeight="1">
      <c r="A9" s="388" t="s">
        <v>285</v>
      </c>
      <c r="B9" s="659"/>
      <c r="C9" s="659"/>
      <c r="D9" s="659"/>
    </row>
    <row r="10" spans="1:7" ht="13.5" customHeight="1">
      <c r="A10" s="389"/>
    </row>
    <row r="11" spans="1:7" ht="17.25" customHeight="1">
      <c r="A11" s="390" t="s">
        <v>286</v>
      </c>
      <c r="B11" s="707" t="s">
        <v>287</v>
      </c>
      <c r="C11" s="707"/>
      <c r="D11" s="707"/>
    </row>
    <row r="12" spans="1:7" ht="17.25" customHeight="1">
      <c r="A12" s="390" t="s">
        <v>288</v>
      </c>
      <c r="B12" s="708">
        <f ca="1">TODAY()</f>
        <v>45895</v>
      </c>
      <c r="C12" s="708"/>
      <c r="D12" s="708"/>
    </row>
    <row r="13" spans="1:7" ht="4.5" customHeight="1"/>
    <row r="14" spans="1:7" ht="26.25" customHeight="1">
      <c r="B14" s="391" t="s">
        <v>289</v>
      </c>
      <c r="C14" s="392" t="s">
        <v>290</v>
      </c>
      <c r="D14" s="392" t="s">
        <v>291</v>
      </c>
    </row>
    <row r="15" spans="1:7" ht="4.5" customHeight="1"/>
    <row r="16" spans="1:7" ht="4.5" customHeight="1">
      <c r="G16" s="203"/>
    </row>
    <row r="17" spans="2:4" ht="17.25" customHeight="1">
      <c r="B17" s="393" t="s">
        <v>39</v>
      </c>
      <c r="C17" s="394"/>
      <c r="D17" s="395"/>
    </row>
    <row r="18" spans="2:4" ht="21.75" customHeight="1">
      <c r="B18" s="396" t="s">
        <v>209</v>
      </c>
      <c r="C18" s="397"/>
      <c r="D18" s="398"/>
    </row>
    <row r="19" spans="2:4" ht="21.75" customHeight="1">
      <c r="B19" s="393" t="s">
        <v>292</v>
      </c>
      <c r="C19" s="394"/>
      <c r="D19" s="399"/>
    </row>
    <row r="20" spans="2:4" ht="4.5" customHeight="1">
      <c r="B20" s="389"/>
      <c r="C20" s="400"/>
      <c r="D20" s="400"/>
    </row>
    <row r="21" spans="2:4" ht="17.25" customHeight="1">
      <c r="B21" s="401" t="s">
        <v>48</v>
      </c>
      <c r="C21" s="402"/>
      <c r="D21" s="403"/>
    </row>
    <row r="22" spans="2:4" ht="21.75" customHeight="1">
      <c r="B22" s="404" t="s">
        <v>211</v>
      </c>
      <c r="C22" s="405"/>
      <c r="D22" s="399"/>
    </row>
    <row r="23" spans="2:4" ht="4.5" customHeight="1">
      <c r="B23" s="389"/>
      <c r="C23" s="400"/>
      <c r="D23" s="400"/>
    </row>
    <row r="24" spans="2:4" ht="17.25" customHeight="1">
      <c r="B24" s="406" t="s">
        <v>69</v>
      </c>
      <c r="C24" s="407"/>
      <c r="D24" s="408"/>
    </row>
    <row r="25" spans="2:4" ht="21.75" customHeight="1">
      <c r="B25" s="409" t="s">
        <v>5</v>
      </c>
      <c r="C25" s="410"/>
      <c r="D25" s="399"/>
    </row>
    <row r="26" spans="2:4" ht="4.5" customHeight="1">
      <c r="B26" s="389"/>
      <c r="C26" s="400"/>
      <c r="D26" s="400"/>
    </row>
    <row r="27" spans="2:4" ht="17.25" customHeight="1">
      <c r="B27" s="411" t="s">
        <v>50</v>
      </c>
      <c r="C27" s="412"/>
      <c r="D27" s="412"/>
    </row>
    <row r="28" spans="2:4" ht="4.5" customHeight="1">
      <c r="B28" s="389"/>
      <c r="C28" s="400"/>
      <c r="D28" s="400"/>
    </row>
    <row r="29" spans="2:4" ht="17.25" customHeight="1">
      <c r="B29" s="413" t="s">
        <v>53</v>
      </c>
      <c r="C29" s="414"/>
      <c r="D29" s="415"/>
    </row>
    <row r="30" spans="2:4" ht="4.5" customHeight="1">
      <c r="B30" s="389"/>
      <c r="C30" s="400"/>
      <c r="D30" s="400"/>
    </row>
    <row r="31" spans="2:4" ht="17.25" customHeight="1">
      <c r="B31" s="416" t="s">
        <v>85</v>
      </c>
      <c r="C31" s="417"/>
      <c r="D31" s="418"/>
    </row>
    <row r="32" spans="2:4" ht="4.5" customHeight="1">
      <c r="B32" s="389"/>
      <c r="C32" s="400"/>
      <c r="D32" s="400"/>
    </row>
    <row r="33" spans="2:4" ht="17.25" customHeight="1">
      <c r="B33" s="419" t="s">
        <v>200</v>
      </c>
      <c r="C33" s="420"/>
      <c r="D33" s="347"/>
    </row>
    <row r="34" spans="2:4" ht="4.5" customHeight="1">
      <c r="B34" s="389"/>
      <c r="C34" s="400"/>
      <c r="D34" s="400"/>
    </row>
    <row r="35" spans="2:4" ht="17.25" customHeight="1">
      <c r="B35" s="421" t="s">
        <v>9</v>
      </c>
      <c r="C35" s="422"/>
      <c r="D35" s="423"/>
    </row>
    <row r="36" spans="2:4" ht="4.5" customHeight="1">
      <c r="B36" s="389"/>
      <c r="C36" s="400"/>
      <c r="D36" s="400"/>
    </row>
    <row r="37" spans="2:4" ht="18" customHeight="1">
      <c r="B37" s="424" t="s">
        <v>197</v>
      </c>
      <c r="C37" s="425"/>
      <c r="D37" s="426"/>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60" zoomScaleNormal="6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293</v>
      </c>
    </row>
    <row r="3" spans="2:4" ht="13.5" customHeight="1"/>
    <row r="4" spans="2:4" s="427" customFormat="1" ht="13.5" customHeight="1">
      <c r="B4" s="428"/>
      <c r="C4" s="428" t="s">
        <v>294</v>
      </c>
      <c r="D4" s="428" t="s">
        <v>295</v>
      </c>
    </row>
    <row r="5" spans="2:4" s="429" customFormat="1" ht="13.5" customHeight="1">
      <c r="B5" s="709" t="s">
        <v>296</v>
      </c>
      <c r="C5" s="431" t="s">
        <v>297</v>
      </c>
      <c r="D5" s="431" t="s">
        <v>298</v>
      </c>
    </row>
    <row r="6" spans="2:4" s="429" customFormat="1" ht="64.5" customHeight="1">
      <c r="B6" s="709"/>
      <c r="C6" s="432" t="s">
        <v>41</v>
      </c>
      <c r="D6" s="431" t="s">
        <v>299</v>
      </c>
    </row>
    <row r="7" spans="2:4" s="429" customFormat="1" ht="26.25" customHeight="1">
      <c r="B7" s="709" t="s">
        <v>300</v>
      </c>
      <c r="C7" s="430" t="s">
        <v>301</v>
      </c>
      <c r="D7" s="431" t="s">
        <v>302</v>
      </c>
    </row>
    <row r="8" spans="2:4" s="429" customFormat="1" ht="26.25" customHeight="1">
      <c r="B8" s="709"/>
      <c r="C8" s="432" t="s">
        <v>303</v>
      </c>
      <c r="D8" s="431" t="s">
        <v>304</v>
      </c>
    </row>
    <row r="9" spans="2:4" s="429" customFormat="1" ht="141" customHeight="1">
      <c r="B9" s="709" t="s">
        <v>305</v>
      </c>
      <c r="C9" s="432" t="s">
        <v>306</v>
      </c>
      <c r="D9" s="431" t="s">
        <v>307</v>
      </c>
    </row>
    <row r="10" spans="2:4" ht="51.75" customHeight="1">
      <c r="B10" s="709"/>
      <c r="C10" s="432" t="s">
        <v>308</v>
      </c>
      <c r="D10" s="431" t="s">
        <v>309</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2526</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7</vt:i4>
      </vt:variant>
    </vt:vector>
  </HeadingPairs>
  <TitlesOfParts>
    <vt:vector size="26"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lpstr>'tableau_des-recettes'!Zone_d_impression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Alexandre Mouratille</cp:lastModifiedBy>
  <cp:revision>78</cp:revision>
  <dcterms:created xsi:type="dcterms:W3CDTF">2019-12-05T19:16:13Z</dcterms:created>
  <dcterms:modified xsi:type="dcterms:W3CDTF">2025-08-26T16:02:40Z</dcterms:modified>
  <dc:language>fr-FR</dc:language>
</cp:coreProperties>
</file>